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56" windowWidth="11745" windowHeight="13050" activeTab="2"/>
  </bookViews>
  <sheets>
    <sheet name="Доходы" sheetId="1" r:id="rId1"/>
    <sheet name="Расходы" sheetId="2" r:id="rId2"/>
    <sheet name="Источники" sheetId="3" r:id="rId3"/>
  </sheets>
  <definedNames>
    <definedName name="_xlnm._FilterDatabase" localSheetId="0" hidden="1">'Доходы'!$A$15:$M$355</definedName>
    <definedName name="_xlnm._FilterDatabase" localSheetId="1" hidden="1">'Расходы'!$A$5:$J$1383</definedName>
    <definedName name="_xlnm.Print_Titles" localSheetId="0">'Доходы'!$15:$15</definedName>
    <definedName name="_xlnm.Print_Titles" localSheetId="1">'Расходы'!$5:$5</definedName>
    <definedName name="_xlnm.Print_Area" localSheetId="0">'Доходы'!$A$1:$M$363</definedName>
    <definedName name="_xlnm.Print_Area" localSheetId="2">'Источники'!$A$1:$M$54</definedName>
    <definedName name="_xlnm.Print_Area" localSheetId="1">'Расходы'!$A$1:$J$1383</definedName>
  </definedNames>
  <calcPr fullCalcOnLoad="1"/>
</workbook>
</file>

<file path=xl/sharedStrings.xml><?xml version="1.0" encoding="utf-8"?>
<sst xmlns="http://schemas.openxmlformats.org/spreadsheetml/2006/main" count="8631" uniqueCount="1032">
  <si>
    <t>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</si>
  <si>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</si>
  <si>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Субсидии на реализацию мероприятий, предусмотренных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 за счет средств федерального бюджета</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</si>
  <si>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</si>
  <si>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1021</t>
  </si>
  <si>
    <t>Прочие межбюджетные трансферты, передаваемые бюджетам</t>
  </si>
  <si>
    <t>Прочие межбюджетные трансферты для реализации проектов подготовки учителей на вакантные должности в общеобразовательных организациях в рамках подпрограммы «Развитие кадрового потенциала отрасли» государственной программы Красноярского края «Развитие образования»</t>
  </si>
  <si>
    <t>7550</t>
  </si>
  <si>
    <t>Изменение остатков средств (стр. 710 + стр. 720)</t>
  </si>
  <si>
    <t>увеличение остатков средств, всего</t>
  </si>
  <si>
    <t>уменьшение остатков средств, всего</t>
  </si>
  <si>
    <t>Начальник управления</t>
  </si>
  <si>
    <t>А.Н. Заднепровская</t>
  </si>
  <si>
    <t>Начальник отдела учета исполнения бюджета</t>
  </si>
  <si>
    <t>И.П. Берзинь</t>
  </si>
  <si>
    <t>на 1 января 2016 г.</t>
  </si>
  <si>
    <t>01.01.2016</t>
  </si>
  <si>
    <t>Реализация полномочий органов местного самоуправления сельского поселения Караул по дорожной деятельности в части текущего ремонта автомобильной дороги местного значения «Причал - Вертолетная площадка», расположенной в поселке Носок</t>
  </si>
  <si>
    <t>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</si>
  <si>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</si>
  <si>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</si>
  <si>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Плата за сбросы загрязняющих веществ в водные объекты</t>
  </si>
  <si>
    <t>Форма 0503117 с. 3</t>
  </si>
  <si>
    <t>Финансовое управление Администрации Таймырского Долгано-Ненецкого муниципального района</t>
  </si>
  <si>
    <t>04</t>
  </si>
  <si>
    <t>014</t>
  </si>
  <si>
    <t>025</t>
  </si>
  <si>
    <t>18</t>
  </si>
  <si>
    <t>07</t>
  </si>
  <si>
    <t>150</t>
  </si>
  <si>
    <t>170</t>
  </si>
  <si>
    <t>201</t>
  </si>
  <si>
    <t>174</t>
  </si>
  <si>
    <t>09</t>
  </si>
  <si>
    <t>050</t>
  </si>
  <si>
    <t>11</t>
  </si>
  <si>
    <t>120</t>
  </si>
  <si>
    <t>267</t>
  </si>
  <si>
    <t>Проценты, полученные от предоставления бюджетных кредитов бюджетам поселений муниципального района</t>
  </si>
  <si>
    <t>0300</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</si>
  <si>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</si>
  <si>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</si>
  <si>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</si>
  <si>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</si>
  <si>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</si>
  <si>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</si>
  <si>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Непрограммные расходы</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</si>
  <si>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</si>
  <si>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</si>
  <si>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</si>
  <si>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</si>
  <si>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</si>
  <si>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</si>
  <si>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НАЛОГИ НА СОВОКУПНЫЙ ДОХОД</t>
  </si>
  <si>
    <t>Единый налог на вмененный доход для отдельных видов деятельности</t>
  </si>
  <si>
    <t>Бюджетные кредиты, предоставленные внутри страны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</si>
  <si>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</si>
  <si>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 xml:space="preserve">Мероприятия, направленные на создание условий для развития на территории муниципального района малого и среднего предпринимательства </t>
  </si>
  <si>
    <t>Расходы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</si>
  <si>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Иные пенсии, социальные доплаты к пенсиям</t>
  </si>
  <si>
    <t>Предоставление пенсии за выслугу лет муниципальным служащим</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</si>
  <si>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</si>
  <si>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</si>
  <si>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Бюджетные кредиты от других бюджетов бюджетной системы Российской Федерации в валюте Российской Федерации</t>
  </si>
  <si>
    <t>7528</t>
  </si>
  <si>
    <t>Субвенции на предоставление субсидии на компенсацию части затрат, связанных с реализацией продукции традиционной хозяйственной деятельности коренных малочисленных народов Севера</t>
  </si>
  <si>
    <t>2823</t>
  </si>
  <si>
    <t>2824</t>
  </si>
  <si>
    <t>2825</t>
  </si>
  <si>
    <t>Пособия, компенсации, меры социальной поддержки по публичным нормативным обязательствам</t>
  </si>
  <si>
    <t>Пособия, компенсации и иные социальные выплаты гражданам, кроме публичных нормативных обязательств</t>
  </si>
  <si>
    <t>по ОКТМО</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</si>
  <si>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</si>
  <si>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</si>
  <si>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</si>
  <si>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</si>
  <si>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БЕЗВОЗМЕЗДНЫЕ ПОСТУПЛЕНИЯ</t>
  </si>
  <si>
    <t>Результат исполнения бюджета (дефицит / профицит)</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</si>
  <si>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</si>
  <si>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</si>
  <si>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</si>
  <si>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</si>
  <si>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</si>
  <si>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Налог, взимаемый в связи с применением патентной системы налогообложения, зачисляемый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</si>
  <si>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</si>
  <si>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16</t>
  </si>
  <si>
    <t>140</t>
  </si>
  <si>
    <t>Проведение выборов в представительные органы муниципального образования</t>
  </si>
  <si>
    <t xml:space="preserve">Управление Записи актов гражданского состояния Администрации Таймырского Долгано-Ненецкого  муниципального района </t>
  </si>
  <si>
    <t>Контрольно-Счетная палата Таймырского Долгано-Ненецкого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</si>
  <si>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</si>
  <si>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Таймырский Долгано-Ненецкий районный Совет депутатов</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</si>
  <si>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</si>
  <si>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</si>
  <si>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</si>
  <si>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ОТЧЕТ ОБ ИСПОЛНЕНИИ БЮДЖЕТА</t>
  </si>
  <si>
    <t>КОДЫ</t>
  </si>
  <si>
    <t>Форма по ОКУД</t>
  </si>
  <si>
    <t>0503117</t>
  </si>
  <si>
    <t>Дата</t>
  </si>
  <si>
    <t>по ОКПО</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</si>
  <si>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</si>
  <si>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</si>
  <si>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</si>
  <si>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</si>
  <si>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</si>
  <si>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</si>
  <si>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</si>
  <si>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</si>
  <si>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</si>
  <si>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</si>
  <si>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 xml:space="preserve">     в том числе:</t>
  </si>
  <si>
    <t>НАЛОГОВЫЕ И НЕНАЛОГОВЫЕ ДОХОДЫ</t>
  </si>
  <si>
    <t>НАЛОГИ НА ПРИБЫЛЬ, ДОХОДЫ</t>
  </si>
  <si>
    <t>Налог на прибыль организаций</t>
  </si>
  <si>
    <t>Расходы на комплектование книжных фондов библиотек муниципальных образований Красноярского края</t>
  </si>
  <si>
    <t>Субсидии гражданам на приобретение жилья</t>
  </si>
  <si>
    <t>Пособия по социальной помощи населению</t>
  </si>
  <si>
    <t>Другие вопросы в области охраны окружающей среды</t>
  </si>
  <si>
    <t>Управление образования Администрации Таймырского Долгано-Ненецкого муниципального района</t>
  </si>
  <si>
    <t>Расходы на обеспечение деятельности муниципального учреждения, осуществляющего транспортное обслуживание органов местного самоуправления и учреждений муниципального района</t>
  </si>
  <si>
    <t>Арендная плата за пользование имуществом</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</si>
  <si>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</si>
  <si>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</si>
  <si>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188</t>
  </si>
  <si>
    <t>23</t>
  </si>
  <si>
    <t>052</t>
  </si>
  <si>
    <t>25</t>
  </si>
  <si>
    <t>076</t>
  </si>
  <si>
    <t>060</t>
  </si>
  <si>
    <t>321</t>
  </si>
  <si>
    <t>28</t>
  </si>
  <si>
    <t>119</t>
  </si>
  <si>
    <t>35</t>
  </si>
  <si>
    <t>43</t>
  </si>
  <si>
    <t>90</t>
  </si>
  <si>
    <t>069</t>
  </si>
  <si>
    <t>177</t>
  </si>
  <si>
    <t>Прочие поступления от денежных взысканий (штрафов) и иных сумм в возмещение ущерба, наложенные на территории городских поселений муниципального района</t>
  </si>
  <si>
    <t>Прочие поступления от денежных взысканий (штрафов) и иных сумм в возмещение ущерба, наложенные на территории сельских поселений муниципального района</t>
  </si>
  <si>
    <t>17</t>
  </si>
  <si>
    <t>180</t>
  </si>
  <si>
    <t>2</t>
  </si>
  <si>
    <t>151</t>
  </si>
  <si>
    <t>001</t>
  </si>
  <si>
    <t>710</t>
  </si>
  <si>
    <t>800</t>
  </si>
  <si>
    <t>810</t>
  </si>
  <si>
    <t>Обслуживание государственного внутреннего и муниципального долга</t>
  </si>
  <si>
    <t>Прочие межбюджетные трансферты общего характера</t>
  </si>
  <si>
    <t>Дошкольное образование</t>
  </si>
  <si>
    <t>Общее образование</t>
  </si>
  <si>
    <t>Пенсии, пособия, выплачиваемые организациями сектора государственного управления</t>
  </si>
  <si>
    <t>Резервные фонды</t>
  </si>
  <si>
    <t>Резервные фонды местных администраций</t>
  </si>
  <si>
    <t>7488</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</si>
  <si>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t>
  </si>
  <si>
    <t>7511</t>
  </si>
  <si>
    <t>7582</t>
  </si>
  <si>
    <t>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</si>
  <si>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7583</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</si>
  <si>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</si>
  <si>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</si>
  <si>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</si>
  <si>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3. Источники финансирования дефицита бюджета</t>
  </si>
  <si>
    <t>увеличение остатков средств бюджетов</t>
  </si>
  <si>
    <t>увеличение прочих остатков средств бюджетов</t>
  </si>
  <si>
    <t>19</t>
  </si>
  <si>
    <t>Субвенции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 программных расходов отдельных органов исполнительной власти</t>
  </si>
  <si>
    <t>7429</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</si>
  <si>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</si>
  <si>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</si>
  <si>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</si>
  <si>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2100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</si>
  <si>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</si>
  <si>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</si>
  <si>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</si>
  <si>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оказания платных услуг (работ)</t>
  </si>
  <si>
    <t>Доходы от реализации иного имущества, находящегося в собственности, в части реализации объектов недвижимого имущества</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</si>
  <si>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</si>
  <si>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</si>
  <si>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Субсидии бюджетам бюджетной системы Российской Федерации (межбюджетные субсидии)</t>
  </si>
  <si>
    <t>7492</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</si>
  <si>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</si>
  <si>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</si>
  <si>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на предоставление материальной помощи в целях уплаты налога на доходы физических лиц лицам из числа коренных малочисленных народов Севера, получивших товарно-материальные ценности, подарки, призы в году, предшествующем текущему году</t>
  </si>
  <si>
    <t>Субвенции на безвозмездное обеспечение лиц из числа коренных малочисленных народов Севера,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t>
  </si>
  <si>
    <t>Предоставление бюджетных кредитов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</si>
  <si>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</si>
  <si>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источники внешнего финансирования бюджета</t>
  </si>
  <si>
    <t>620</t>
  </si>
  <si>
    <t>(расшифровка подписи)</t>
  </si>
  <si>
    <t>79870783</t>
  </si>
  <si>
    <r>
      <t xml:space="preserve">Наименование финансового органа: </t>
    </r>
    <r>
      <rPr>
        <b/>
        <sz val="8"/>
        <rFont val="Arial"/>
        <family val="2"/>
      </rPr>
      <t xml:space="preserve">Финансовое управление администрации Таймырского Долгано-Ненецкого муниципального района   </t>
    </r>
  </si>
  <si>
    <t xml:space="preserve">Глава по БК </t>
  </si>
  <si>
    <t>295</t>
  </si>
  <si>
    <r>
      <t xml:space="preserve">Наименование публично-правового образования: </t>
    </r>
    <r>
      <rPr>
        <b/>
        <sz val="8"/>
        <rFont val="Arial"/>
        <family val="2"/>
      </rPr>
      <t xml:space="preserve">бюджет Таймырского Долгано-Ненецкого муниципального района  </t>
    </r>
    <r>
      <rPr>
        <sz val="8"/>
        <rFont val="Arial"/>
        <family val="2"/>
      </rPr>
      <t xml:space="preserve">   </t>
    </r>
  </si>
  <si>
    <t>Периодичность:  месячная</t>
  </si>
  <si>
    <t>02.0.0529</t>
  </si>
  <si>
    <t>11.0.7522</t>
  </si>
  <si>
    <t>30.0.0516</t>
  </si>
  <si>
    <t>30.0.0518</t>
  </si>
  <si>
    <t>30.0.0521</t>
  </si>
  <si>
    <t>880</t>
  </si>
  <si>
    <t>30.0.0523</t>
  </si>
  <si>
    <t>30.0.0832</t>
  </si>
  <si>
    <t>02.0.7556</t>
  </si>
  <si>
    <t>30.0.7513</t>
  </si>
  <si>
    <t>30.0.0951</t>
  </si>
  <si>
    <t>30.0.0952</t>
  </si>
  <si>
    <t>30.0.7745</t>
  </si>
  <si>
    <t>02.0.0201</t>
  </si>
  <si>
    <t>853</t>
  </si>
  <si>
    <t>02.0.0212</t>
  </si>
  <si>
    <t>611</t>
  </si>
  <si>
    <t>612</t>
  </si>
  <si>
    <t>02.0.0401</t>
  </si>
  <si>
    <t>Софинансирование 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</si>
  <si>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02.0.0408</t>
  </si>
  <si>
    <t>02.0.7558</t>
  </si>
  <si>
    <t>02.0.7588</t>
  </si>
  <si>
    <t>Расходы на осуществление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t>
  </si>
  <si>
    <t>30.0.1021</t>
  </si>
  <si>
    <t>02.0.0202</t>
  </si>
  <si>
    <t>02.0.0203</t>
  </si>
  <si>
    <t>02.0.0204</t>
  </si>
  <si>
    <t>Софинансирование субсидии на реализацию муниципальных программ по работе с одаренными детьми на конкурсной основе</t>
  </si>
  <si>
    <t>02.0.0404</t>
  </si>
  <si>
    <t>Софинансирование расходов на приобретение и монтаж модульных санитарных узлов и септиков в общеобразовательных учреждениях Красноярского края с количеством учащихся более 30 человек</t>
  </si>
  <si>
    <t>02.0.0405</t>
  </si>
  <si>
    <t>02.0.0414</t>
  </si>
  <si>
    <t>02.0.0532</t>
  </si>
  <si>
    <t>02.0.0732</t>
  </si>
  <si>
    <t>02.0.0733</t>
  </si>
  <si>
    <t>02.0.7564</t>
  </si>
  <si>
    <t>Расходы на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t>
  </si>
  <si>
    <t>02.0.7592</t>
  </si>
  <si>
    <t>30.0.2654</t>
  </si>
  <si>
    <t>30.0.7437</t>
  </si>
  <si>
    <t xml:space="preserve">Расходы на реализацию проектов подготовки учителей на вакантные должности в общеобразовательных организациях </t>
  </si>
  <si>
    <t>30.0.7550</t>
  </si>
  <si>
    <t>360</t>
  </si>
  <si>
    <t>02.0.0402</t>
  </si>
  <si>
    <t>02.0.0403</t>
  </si>
  <si>
    <t>02.0.0731</t>
  </si>
  <si>
    <t>02.0.7582</t>
  </si>
  <si>
    <t>02.0.7583</t>
  </si>
  <si>
    <t>02.0.0106</t>
  </si>
  <si>
    <t>02.0.0107</t>
  </si>
  <si>
    <t>02.0.0205</t>
  </si>
  <si>
    <t>02.0.7552</t>
  </si>
  <si>
    <t>02.0.0527</t>
  </si>
  <si>
    <t>02.0.0528</t>
  </si>
  <si>
    <t>02.0.0530</t>
  </si>
  <si>
    <t>02.0.0531</t>
  </si>
  <si>
    <t>02.0.7554</t>
  </si>
  <si>
    <t>11.0.7527</t>
  </si>
  <si>
    <t>323</t>
  </si>
  <si>
    <t>11.0.7529</t>
  </si>
  <si>
    <t>30.0.0275</t>
  </si>
  <si>
    <t>02.0.5082</t>
  </si>
  <si>
    <t>02.0.7587</t>
  </si>
  <si>
    <t>01.0.0000</t>
  </si>
  <si>
    <t>01.0.0106</t>
  </si>
  <si>
    <t>01.0.0107</t>
  </si>
  <si>
    <t>01.0.0701</t>
  </si>
  <si>
    <t>01.0.7516</t>
  </si>
  <si>
    <t>30.0.7748</t>
  </si>
  <si>
    <t>870</t>
  </si>
  <si>
    <t>Обслуживание государственного и муниципального долга</t>
  </si>
  <si>
    <t>30.0.0981</t>
  </si>
  <si>
    <t>730</t>
  </si>
  <si>
    <t>Межбюджетные трансферты общего характера бюджетам субъектов Российской Федерации и муниципальных образований</t>
  </si>
  <si>
    <t>30.0.7601</t>
  </si>
  <si>
    <t>511</t>
  </si>
  <si>
    <t>30.0.0603</t>
  </si>
  <si>
    <t>00.0.0000</t>
  </si>
  <si>
    <t>Общегосударственные вопросы</t>
  </si>
  <si>
    <t>30.0.0000</t>
  </si>
  <si>
    <t>30.0.0105</t>
  </si>
  <si>
    <t>121</t>
  </si>
  <si>
    <t>30.0.0106</t>
  </si>
  <si>
    <t>122</t>
  </si>
  <si>
    <t>243</t>
  </si>
  <si>
    <t>244</t>
  </si>
  <si>
    <t>831</t>
  </si>
  <si>
    <t>852</t>
  </si>
  <si>
    <t>30.0.0107</t>
  </si>
  <si>
    <t>30.0.7429</t>
  </si>
  <si>
    <t>30.0.7467</t>
  </si>
  <si>
    <t>30.0.7521</t>
  </si>
  <si>
    <t>30.0.7604</t>
  </si>
  <si>
    <t>30.0.5120</t>
  </si>
  <si>
    <t>03.0.0000</t>
  </si>
  <si>
    <t>03.0.0206</t>
  </si>
  <si>
    <t>111</t>
  </si>
  <si>
    <t>112</t>
  </si>
  <si>
    <t>03.0.0412</t>
  </si>
  <si>
    <t>10.1.0000</t>
  </si>
  <si>
    <t>10.1.0209</t>
  </si>
  <si>
    <t>851</t>
  </si>
  <si>
    <t>30.0.7478</t>
  </si>
  <si>
    <t>30.0.7514</t>
  </si>
  <si>
    <t>Национальная оборона</t>
  </si>
  <si>
    <t>30.0.5118</t>
  </si>
  <si>
    <t>Национальная экономика</t>
  </si>
  <si>
    <t>Муниципальная программа Таймырского Долгано-Ненецкого муниципального района «Развитие сельского хозяйства в Таймырском Долгано-Ненецком муниципальном районе» на 2014-2016 годы</t>
  </si>
  <si>
    <t>12.0.0000</t>
  </si>
  <si>
    <t>Предоставление субсидий сельскохозяйственным товаропроизводителям, действующим на территории муниципального района и реализующим мероприятия, направленные на создание племенного репродуктора северных оленей, на возмещение части затрат по организации зоотехнического учета</t>
  </si>
  <si>
    <t>12.0.0316</t>
  </si>
  <si>
    <t>Предоставление субсидий сельскохозяйственным товаропроизводителям на возмещение части затрат по созданию племенного репродуктора северных оленей</t>
  </si>
  <si>
    <t>12.0.0317</t>
  </si>
  <si>
    <t>30.0.7517</t>
  </si>
  <si>
    <t>10.1.0301</t>
  </si>
  <si>
    <t>10.1.0302</t>
  </si>
  <si>
    <t>Предоставление субсидий предприятиям, осуществляющим финансово- хозяйственную деятельность по организации транспортного обслуживания населения между поселениями на территории Таймырского Долгано- Ненецкого муниципального района, на финансовое обеспечение (возмещение) затрат, связанных с проведением всех видов ремонтов, модернизации и переоборудования судов внутреннего плавания, находящихся в собственности и используемых в целях реализации полномочий по вопросам местного значения муниципального района</t>
  </si>
  <si>
    <t>10.1.0308</t>
  </si>
  <si>
    <t>30.0.0984</t>
  </si>
  <si>
    <t>10.2.0000</t>
  </si>
  <si>
    <t>10.2.0922</t>
  </si>
  <si>
    <t>30.0.0617</t>
  </si>
  <si>
    <t>30.0.7492</t>
  </si>
  <si>
    <t>30.0.7508</t>
  </si>
  <si>
    <t>30.0.7594</t>
  </si>
  <si>
    <t>11.0.0000</t>
  </si>
  <si>
    <t>11.0.2822</t>
  </si>
  <si>
    <t>11.0.2823</t>
  </si>
  <si>
    <t>11.0.2825</t>
  </si>
  <si>
    <t>11.0.2827</t>
  </si>
  <si>
    <t>11.0.7523</t>
  </si>
  <si>
    <t>11.0.7525</t>
  </si>
  <si>
    <t>11.0.7528</t>
  </si>
  <si>
    <t>30.0.0307</t>
  </si>
  <si>
    <t>Охрана окружающей среды</t>
  </si>
  <si>
    <t>30.0.7515</t>
  </si>
  <si>
    <t>Образование</t>
  </si>
  <si>
    <t>03.0.0601</t>
  </si>
  <si>
    <t>30.0.1031</t>
  </si>
  <si>
    <t>05.0.0000</t>
  </si>
  <si>
    <t>05.0.0208</t>
  </si>
  <si>
    <t>05.0.0411</t>
  </si>
  <si>
    <t>05.0.0811</t>
  </si>
  <si>
    <t>05.0.0812</t>
  </si>
  <si>
    <t>05.0.7456</t>
  </si>
  <si>
    <t>Культура, кинематография</t>
  </si>
  <si>
    <t>03.0.0602</t>
  </si>
  <si>
    <t>03.0.0771</t>
  </si>
  <si>
    <t>30.0.0771</t>
  </si>
  <si>
    <t>30.0.5144</t>
  </si>
  <si>
    <t>30.0.5146</t>
  </si>
  <si>
    <t>30.0.7448</t>
  </si>
  <si>
    <t>30.0.7482</t>
  </si>
  <si>
    <t>30.0.7488</t>
  </si>
  <si>
    <t>Здравоохранение</t>
  </si>
  <si>
    <t>Социальная политика</t>
  </si>
  <si>
    <t>09.0.0000</t>
  </si>
  <si>
    <t>09.0.0616</t>
  </si>
  <si>
    <t>322</t>
  </si>
  <si>
    <t>09.1.0000</t>
  </si>
  <si>
    <t>09.1.0421</t>
  </si>
  <si>
    <t>313</t>
  </si>
  <si>
    <t>11.0.2821</t>
  </si>
  <si>
    <t>11.0.2826</t>
  </si>
  <si>
    <t>11.0.7524</t>
  </si>
  <si>
    <t>11.0.7526</t>
  </si>
  <si>
    <t>30.0.5020</t>
  </si>
  <si>
    <t>30.0.5091</t>
  </si>
  <si>
    <t>30.0.7458</t>
  </si>
  <si>
    <t>Физическая культура и спорт</t>
  </si>
  <si>
    <t>04.0.0000</t>
  </si>
  <si>
    <t>04.0.0211</t>
  </si>
  <si>
    <t>621</t>
  </si>
  <si>
    <t>622</t>
  </si>
  <si>
    <t>04.0.0801</t>
  </si>
  <si>
    <t>Средства массовой информации</t>
  </si>
  <si>
    <t>30.0.0305</t>
  </si>
  <si>
    <t>30.0.0103</t>
  </si>
  <si>
    <t>30.0.0104</t>
  </si>
  <si>
    <t>30.0.5931</t>
  </si>
  <si>
    <t>30.0.0101</t>
  </si>
  <si>
    <t>30.0.0102</t>
  </si>
  <si>
    <t>08.0.0000</t>
  </si>
  <si>
    <t>08.0.0106</t>
  </si>
  <si>
    <t>08.0.0107</t>
  </si>
  <si>
    <t>08.1.0000</t>
  </si>
  <si>
    <t>08.1.0106</t>
  </si>
  <si>
    <t>08.2.0000</t>
  </si>
  <si>
    <t>08.2.0315</t>
  </si>
  <si>
    <t>Национальная безопасность и правоохранительная деятельность</t>
  </si>
  <si>
    <t>30.0.0982</t>
  </si>
  <si>
    <t>30.0.7518</t>
  </si>
  <si>
    <t>30.0.7496</t>
  </si>
  <si>
    <t>30.0.0604</t>
  </si>
  <si>
    <t>30.0.0618</t>
  </si>
  <si>
    <t>Жилищно-коммунальное хозяйство</t>
  </si>
  <si>
    <t>08.1.0891</t>
  </si>
  <si>
    <t>08.2.7570</t>
  </si>
  <si>
    <t>08.2.7577</t>
  </si>
  <si>
    <t>30.0.7741</t>
  </si>
  <si>
    <t>30.0.7571</t>
  </si>
  <si>
    <t>08.1.0201</t>
  </si>
  <si>
    <t>08.1.0202</t>
  </si>
  <si>
    <t>08.1.0203</t>
  </si>
  <si>
    <t>08.1.0892</t>
  </si>
  <si>
    <t>Прочие расходы на решение вопросов местного значения</t>
  </si>
  <si>
    <t>08.1.0984</t>
  </si>
  <si>
    <t>08.2.0611</t>
  </si>
  <si>
    <t>08.2.0612</t>
  </si>
  <si>
    <t>08.2.0613</t>
  </si>
  <si>
    <t>08.2.0895</t>
  </si>
  <si>
    <t>08.2.0984</t>
  </si>
  <si>
    <t>07.0.0000</t>
  </si>
  <si>
    <t>07.0.0309</t>
  </si>
  <si>
    <t>07.0.0311</t>
  </si>
  <si>
    <t>07.0.0312</t>
  </si>
  <si>
    <t>07.0.0313</t>
  </si>
  <si>
    <t>07.0.0861</t>
  </si>
  <si>
    <t>Расходы на поддержку малого и среднего предпринимательства, включая крестьянские (фермерские) хозяйства, за счет средств федерального бюджета</t>
  </si>
  <si>
    <t>07.0.5064</t>
  </si>
  <si>
    <t>07.0.7607</t>
  </si>
  <si>
    <t>30.0.0306</t>
  </si>
  <si>
    <t>08.2.0525</t>
  </si>
  <si>
    <t>11.0.2824</t>
  </si>
  <si>
    <t>30.0.0831</t>
  </si>
  <si>
    <t>312</t>
  </si>
  <si>
    <t>02.0.0000</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</si>
  <si>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</si>
  <si>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7552</t>
  </si>
  <si>
    <t>Субвенции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</si>
  <si>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7554</t>
  </si>
  <si>
    <t>192</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</si>
  <si>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</si>
  <si>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 за исключением государственных и муниципальных организаций</t>
  </si>
  <si>
    <t>Предоставление субсидий предприятиям внутреннего водного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</si>
  <si>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Мероприятия в области дорожного хозяйства (дорожные фонды)</t>
  </si>
  <si>
    <t>Расходы на реализацию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</si>
  <si>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Расходы на обеспечение деятельности муниципального учреждения, реализующего мероприятия в сфере молодежной политики на территории муниципального района</t>
  </si>
  <si>
    <t>Мероприятия, направленные на предупреждение экстремистских проявлений и недопущение совершения террористических актов на территории муниципального района</t>
  </si>
  <si>
    <t>Управление развития инфраструктуры Таймырского Долгано-Ненецкого муниципального района</t>
  </si>
  <si>
    <t>Реализация полномочий органов местного самоуправления города Дудинки по организации завоза угля для учреждений культуры и территориальных отделов администрации города Дудинка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</si>
  <si>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</si>
  <si>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</si>
  <si>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8000</t>
  </si>
  <si>
    <t>024</t>
  </si>
  <si>
    <t>Безвозмездные перечисления государственным и муниципальным организациям</t>
  </si>
  <si>
    <t>Мобилизационная и вневойсковая подготовка</t>
  </si>
  <si>
    <t>Сельское хозяйство и рыболовство</t>
  </si>
  <si>
    <t>37</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</si>
  <si>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</si>
  <si>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Другие вопросы в области социальной политики</t>
  </si>
  <si>
    <t>053</t>
  </si>
  <si>
    <t>Расходы на обеспечение деятельности муниципального учреждения, осуществляющего формирование и содержание муниципального архива, включая хранение архивных фондов поселений</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</si>
  <si>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</si>
  <si>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</si>
  <si>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Уплата налога на имущество организаций и земельного налога</t>
  </si>
  <si>
    <t>Расходы на выполнение государственных полномочий по созданию и обеспечению деятельности административных комиссий</t>
  </si>
  <si>
    <t>Осуществление первичного воинского учета на территориях, где отсутствуют военные комиссариаты</t>
  </si>
  <si>
    <t>Расходы на выполнение отдельных государственных полномочий по решению вопросов поддержки сельскохозяйственного производства</t>
  </si>
  <si>
    <t>Предоставление субсидий предприятиям воздушного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</si>
  <si>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Субвенции на организацию и проведение социально значимых мероприятий коренных малочисленных народов Севера, которые проводятся на территории Таймырского Долгано-Ненецкого муниципального района, межмуниципального, краевого, межрегионального и всероссийского уровня</t>
  </si>
  <si>
    <t>Субвенции на обеспечение детей из числа коренных малочисленных народов Севера,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t>
  </si>
  <si>
    <t>Субвенции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t>
  </si>
  <si>
    <t>7556</t>
  </si>
  <si>
    <t>Субвенции на реализацию мер дополнительной поддержки населения, направленных на соблюдение размера вносимой гражданами платы за коммунальные услуги</t>
  </si>
  <si>
    <t>7570</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</si>
  <si>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</si>
  <si>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</si>
  <si>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</si>
  <si>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</si>
  <si>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Доходы бюджетов бюджетной системы Российской Федерации от  возврата организациями остатков субсидий прошлых лет </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</si>
  <si>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</si>
  <si>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</si>
  <si>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</si>
  <si>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денежных средств бюджетов муниципальных районов</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</si>
  <si>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</si>
  <si>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</si>
  <si>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</si>
  <si>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</si>
  <si>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t>
  </si>
  <si>
    <t>30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</si>
  <si>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</si>
  <si>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</si>
  <si>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7571</t>
  </si>
  <si>
    <t>Расходы на реализацию отдельных мер по обеспечению ограничения платы граждан за коммунальные услуги</t>
  </si>
  <si>
    <t>Другие вопросы в области жилищно-коммунального хозяйства</t>
  </si>
  <si>
    <t>Расходы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</si>
  <si>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Другие вопросы в области здравоохранения</t>
  </si>
  <si>
    <t>Софинансирование мероприятий по поддержке деятельности муниципальных молодежных центров, предусмотренных государственной программой Красноярского края «Молодежь Красноярского края в ХХI веке», за счет средств районного бюджета</t>
  </si>
  <si>
    <t>Предоставление иных межбюджетных трансфертов бюджетам городских и сельских поселений Таймырского Долгано- Ненецкого муниципального района на реализацию мероприятий муниципальной программы «Культура Таймыра» на 2014-2017 годы</t>
  </si>
  <si>
    <t>Комплектование книжных фондов библиотек муниципальных образований и государственных библиотек городов Москвы и Санкт-Петербурга</t>
  </si>
  <si>
    <t>Муниципальная программа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на 2014-2017 годы</t>
  </si>
  <si>
    <t>Расходы на предоставление социальных выплат  пенсионерам, выезжающим за пределы муниципального района, на приобретение (строительство) жилья</t>
  </si>
  <si>
    <t>Расходы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t>
  </si>
  <si>
    <t xml:space="preserve">Денежные взыскания (штрафы) за нарушение законодательства Российской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</si>
  <si>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</si>
  <si>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</si>
  <si>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</si>
  <si>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</si>
  <si>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</si>
  <si>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</si>
  <si>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</si>
  <si>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муниципальных районов</t>
  </si>
  <si>
    <t>Прочие безвозмездные поступления от государственных (муниципальных) организаций в бюджеты муниципальных районов</t>
  </si>
  <si>
    <t>33</t>
  </si>
  <si>
    <t>161</t>
  </si>
  <si>
    <t>498</t>
  </si>
  <si>
    <t>45</t>
  </si>
  <si>
    <t>7748</t>
  </si>
  <si>
    <t>007</t>
  </si>
  <si>
    <t>Судебная система</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</si>
  <si>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</si>
  <si>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Уплата иных платежей</t>
  </si>
  <si>
    <t>Субсидии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</si>
  <si>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</si>
  <si>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Субвенции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виде балка</t>
  </si>
  <si>
    <t>7000</t>
  </si>
  <si>
    <t>5146</t>
  </si>
  <si>
    <t>7745</t>
  </si>
  <si>
    <t>5091</t>
  </si>
  <si>
    <t>С.В.Скорин</t>
  </si>
  <si>
    <t>Начальник отдела муниципальных доходов и управления внутренним долгом</t>
  </si>
  <si>
    <t>В.А.Алексеенко</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</si>
  <si>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</si>
  <si>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Расходы на осуществление поддержки экономического и социального развития коренных малочисленных народов Севера, Сибири и Дальнего Востока за счет средств федерального бюджета </t>
  </si>
  <si>
    <t>Расходы на развитие налогового потенциала в муниципальном районе</t>
  </si>
  <si>
    <t>Расходы на повышение уровня открытости бюджетных данных в муниципальном районе</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</si>
  <si>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</si>
  <si>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382</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</si>
  <si>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</si>
  <si>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 xml:space="preserve">Субсидии бюджетам на обеспечение жильем молодых семей </t>
  </si>
  <si>
    <t>008</t>
  </si>
  <si>
    <t>Субсидии бюджетам муниципальных районов на обеспечение жильем молодых семей</t>
  </si>
  <si>
    <t>Субсидии бюджетам на государственную поддержку малого и среднего предпринимательства, включая крестьянские (фермерские) хозяйства</t>
  </si>
  <si>
    <t>009</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</si>
  <si>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</si>
  <si>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на реализацию мероприятий, предусмотренных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 за счет средств краевого бюджета</t>
  </si>
  <si>
    <t>Субсидии бюджетам на реализацию федеральных целевых программ</t>
  </si>
  <si>
    <t>051</t>
  </si>
  <si>
    <t>Субсидии бюджетам муниципальных районов на реализацию федеральных целевых программ</t>
  </si>
  <si>
    <t>Субсидии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</si>
  <si>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7482</t>
  </si>
  <si>
    <t>Расходы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t>
  </si>
  <si>
    <t xml:space="preserve">Расходы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в соответствии с пунктом 3 статьи 43 Закона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определяется Правительством Красноярского края </t>
  </si>
  <si>
    <t>Специальные расходы</t>
  </si>
  <si>
    <t>Расходы на реализацию мероприятия подпрограммы «Обеспечение жильем молодых семей» в рамках федеральной целевой программы «Жилище» на 2011 - 2015 годы</t>
  </si>
  <si>
    <t>Обслуживание муниципального долга</t>
  </si>
  <si>
    <t>Дотации на выравнивание бюджетной обеспеченности поселений</t>
  </si>
  <si>
    <t>Предоставление иных межбюджетных трансфертов бюджетам городских и сельских поселений Таймырского Долгано-Ненецкого муниципального района общего характера</t>
  </si>
  <si>
    <t>04653000</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</si>
  <si>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</si>
  <si>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7564</t>
  </si>
  <si>
    <t>Субвенции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</si>
  <si>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7577</t>
  </si>
  <si>
    <t>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</si>
  <si>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7588</t>
  </si>
  <si>
    <t>2711</t>
  </si>
  <si>
    <t>Субвенции на выплаты дополнительного ежемесячного денежного вознаграждения за выполнение функций классного руководителя</t>
  </si>
  <si>
    <t>045</t>
  </si>
  <si>
    <t>Прочие поступления от использования движимого имущества</t>
  </si>
  <si>
    <t>Прочие поступления от использования недвижимого имущества</t>
  </si>
  <si>
    <t>12</t>
  </si>
  <si>
    <t>048</t>
  </si>
  <si>
    <t>6000</t>
  </si>
  <si>
    <t>13</t>
  </si>
  <si>
    <t>130</t>
  </si>
  <si>
    <t>990</t>
  </si>
  <si>
    <t>995</t>
  </si>
  <si>
    <t>274</t>
  </si>
  <si>
    <t xml:space="preserve">Прочие доходы по целевым средствам, поступающие в виде дебиторской задолженности прошлых лет </t>
  </si>
  <si>
    <t>220</t>
  </si>
  <si>
    <t>256</t>
  </si>
  <si>
    <t>278</t>
  </si>
  <si>
    <t>Муниципальная программа Таймырского Долгано-Ненецкого муниципального района «Развитие физической культуры и спорта на территории Таймырского Долгано-Ненецкого муниципального района» на 2014-2017 годы</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</si>
  <si>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</si>
  <si>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</si>
  <si>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</si>
  <si>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013</t>
  </si>
  <si>
    <t>10</t>
  </si>
  <si>
    <t>0100</t>
  </si>
  <si>
    <t>0200</t>
  </si>
  <si>
    <t>035</t>
  </si>
  <si>
    <t>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</si>
  <si>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прочих учреждений</t>
  </si>
  <si>
    <t>015</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</si>
  <si>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</si>
  <si>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</si>
  <si>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финансового планирования и бюджетного анализа</t>
  </si>
  <si>
    <t>Перечисления другим бюджетам бюджетной системы Российской Федерации</t>
  </si>
  <si>
    <t>003</t>
  </si>
  <si>
    <t>9000</t>
  </si>
  <si>
    <t>999</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</si>
  <si>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</si>
  <si>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</si>
  <si>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</si>
  <si>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</si>
  <si>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</si>
  <si>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</si>
  <si>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7522</t>
  </si>
  <si>
    <t>Субвенции на предоставление субсидий на возмещение 75% фактически произведенных затрат на оплату потребления электроэнергии, связанного с производством сельскохозяйственной продукции</t>
  </si>
  <si>
    <t>7523</t>
  </si>
  <si>
    <t>7525</t>
  </si>
  <si>
    <t>7526</t>
  </si>
  <si>
    <t>7527</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</si>
  <si>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</si>
  <si>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</si>
  <si>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Невыясненные поступления</t>
  </si>
  <si>
    <t>Субсидии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t>
  </si>
  <si>
    <t>Субсидии на комплектование книжных фондов библиотек муниципальных образований Красноярского края</t>
  </si>
  <si>
    <t>Субсидии на обустройство пешеходных переходов и нанесение дорожной разметки на автомобильных дорогах общего пользования местного значения</t>
  </si>
  <si>
    <t>Субсидии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разработку декларации безопасности, создание системы оповещения на гидротехническом сооружении в рамках подпрограммы «Использование и охрана водных ресурсов»</t>
  </si>
  <si>
    <t>Субсидии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</si>
  <si>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</si>
  <si>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7558</t>
  </si>
  <si>
    <t>Субвенции на безвозмездное обеспечение лиц из числа коренных малочисленных народов Севера,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</si>
  <si>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 xml:space="preserve">Доходы бюджетов муниципальных районов от возврата автономными учреждениями остатков субсидий прошлых лет </t>
  </si>
  <si>
    <t>Расходы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</si>
  <si>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Расходы на предоставление социальных выплат молодым семьям на приобретение (строительство) жилья</t>
  </si>
  <si>
    <t>Реализация полномочий органов местного самоуправления сельского поселения Караул в части подготовки документов территориального планирования и градостроительного зонирования поселения</t>
  </si>
  <si>
    <t xml:space="preserve">Прочие расходы на решение вопросов местного значения </t>
  </si>
  <si>
    <t>567</t>
  </si>
  <si>
    <t>601</t>
  </si>
  <si>
    <t>701</t>
  </si>
  <si>
    <t>7448</t>
  </si>
  <si>
    <t xml:space="preserve">Субсидии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Великой Отечественной войне, в рамках подпрограммы «Сохранение культурного наследия»  </t>
  </si>
  <si>
    <t>7437</t>
  </si>
  <si>
    <t>Субсидии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</si>
  <si>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1031</t>
  </si>
  <si>
    <t>Субсидии на частичное финансирование (возмещение) расходов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</si>
  <si>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</si>
  <si>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</si>
  <si>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</si>
  <si>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</si>
  <si>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</si>
  <si>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</si>
  <si>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</si>
  <si>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t>
  </si>
  <si>
    <t>Невыясненные поступления, зачисляемые в бюджеты муниципальных районов</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</si>
  <si>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</si>
  <si>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</si>
  <si>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</si>
  <si>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</si>
  <si>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</si>
  <si>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</si>
  <si>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</si>
  <si>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</si>
  <si>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</si>
  <si>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</si>
  <si>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</si>
  <si>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</si>
  <si>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</si>
  <si>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</si>
  <si>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</si>
  <si>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</si>
  <si>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</si>
  <si>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</si>
  <si>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</si>
  <si>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</si>
  <si>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Предоставление субсидий предприятиям, реализующим мероприятия, направленные на развитие сельскохозяйственного производства и переработку промыслов в поселениях Таймырского Долгано-Ненецкого муниципального района, на финансовое обеспечение (возмещение) части затрат, связанных с проведением всех видов ремонтных работ (модернизации, дооборудования) самоходных судов (за исключением маломерных), используемых в целях сбора промысловой продукции</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</si>
  <si>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t>
  </si>
  <si>
    <t xml:space="preserve">Расходы на выполнение работ по сохранению объектов культурного наследия, расположенных на территории Красноярского края, увековечивающих память погибших в годы Великой Отечественной войны, в рамках подготовки празднования 70-летия Победы в Великой Отечественной войне </t>
  </si>
  <si>
    <t>Расходы на организацию и проведение социально значимых мероприятий коренных малочисленных народов Севера, которые проводятся на территории Таймырского Долгано-Ненецкого муниципального района, межмуниципального, краевого, межрегионального и всероссийского уровня</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</si>
  <si>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</si>
  <si>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Подпрограмма «Обеспечение жильем молодых семей Таймырского Долгано-Ненецкого муниципального района» муниципальной программы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на 2014-2017 годы</t>
  </si>
  <si>
    <t>Софинансирование мероприятий по обеспечению жильем молодых семей в Красноярском крае, предусмотренных государственной программой Красноярского края «Создание условий для обеспечения доступным и комфортным жильем граждан Красноярского края»  за счет средств районного бюджета</t>
  </si>
  <si>
    <t>Расходы на обеспечение комплектами для новорожденных женщин из числа коренных малочисленных народов Севера, проживающих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</si>
  <si>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Муниципальная программа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2014-2017 годы</t>
  </si>
  <si>
    <t>Подпрограмма «Организация и создание условий для безопасного и комфортного функционирования объектов муниципальной собственности»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2014-2017 годы</t>
  </si>
  <si>
    <t>Предоставление иных межбюджетных трансфертов бюджетам городских и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выдаче разрешений на установку рекламных конструкций в соответствии с заключенными соглашениями</t>
  </si>
  <si>
    <t>Подпрограмма «Создание условий для обеспечения населения и учреждений  жилищно-коммунальными услугами и топливно-энергетическими ресурсами»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2014-2017 годы</t>
  </si>
  <si>
    <t>Расходы на предоставление субсидий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</si>
  <si>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Предоставление субсидий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возмещение части затрат в связи с производством (реализацией) товаров, выполнением работ, оказанием услуг, связанных с осуществлением деятельности</t>
  </si>
  <si>
    <t>Предоставление субсидий определенным по результатам конкурсного отбора юридическим лицам (за исключением государственных (муниципальных) учреждений) и индивидуальным предпринимателям, осуществляющим деятельность на территории сельского поселения Хатанга и городского поселения Диксон, на возмещение части затрат, связанных с обеспечением основными продуктами питания населения указанных поселений</t>
  </si>
  <si>
    <t>Расходы на безвозмездное обеспечение лиц из числа коренных малочисленных народов Севера,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</si>
  <si>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Расходы на предоставление социальной выплаты (компенсации)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</si>
  <si>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</si>
  <si>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</si>
  <si>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</si>
  <si>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Расходы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t>
  </si>
  <si>
    <t>Расходы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</si>
  <si>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</si>
  <si>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</si>
  <si>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</si>
  <si>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</si>
  <si>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</si>
  <si>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</si>
  <si>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</si>
  <si>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</si>
  <si>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</si>
  <si>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</si>
  <si>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</si>
  <si>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</si>
  <si>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</si>
  <si>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</si>
  <si>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</si>
  <si>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</si>
  <si>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Субвенции на обеспечение комплектами для новорожденных женщин из числа коренных малочисленных народов Севера, проживающих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</si>
  <si>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Субвенции на организацию выпуска приложения к газете «Таймыр», программ радиовещания и телевидения на языках коренных малочисленных народов Севера</t>
  </si>
  <si>
    <t>Субвенции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</si>
  <si>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Субвенции  на предоставление компенсационных выплат лицам, ведущим традиционный образ жизни и (или) осуществляющим виды традиционной хозяйственной деятельности, с учетом почтовых расходов или расходов российских кредитных организаций</t>
  </si>
  <si>
    <t>Субвенции на безвозмездное обеспечение лиц из числа коренных малочисленных народов Севера кочевым жильем в виде балка или выплаты компенсации расходов на изготовление и оснащение кочевого жилья</t>
  </si>
  <si>
    <t>Субвенции на обеспечение лиц из числа коренных малочисленных народов Севера, занимающихся видом традиционной хозяйственной деятельности - оленеводством, лекарственными и медицинскими препаратами (медицинскими аптечками)</t>
  </si>
  <si>
    <t>Субвенции на осуществление компенсации расходов на проезд к месту учебы и обратно студентам из числа коренных малочисленных народов Севера, относящимся к детям-сиротам; частичной оплаты обучения студентам из числа коренных малочисленных народов Севера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коренных малочисленных народов Севера</t>
  </si>
  <si>
    <t>Предоставление, доставка и пересылка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</si>
  <si>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Софинансирование субсидии на оплату стоимости набора продуктов питания или готовых блюд и их транспортировки в лагеря с дневным пребыванием детей</t>
  </si>
  <si>
    <t>Расходы на оплату стоимости набора продуктов питания или готовых блюд и их транспортировки в лагеря с дневным пребыванием детей</t>
  </si>
  <si>
    <t>Расходы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</si>
  <si>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</si>
  <si>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Расходы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</si>
  <si>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 xml:space="preserve">Дотации на выравнивание бюджетной обеспеченности муниципальных районов из регионального фонда финансовой поддержки </t>
  </si>
  <si>
    <t>Молодежная политика и оздоровление детей</t>
  </si>
  <si>
    <t>Мероприятия в сфере молодежной политики</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</si>
  <si>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</si>
  <si>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</si>
  <si>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</si>
  <si>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</si>
  <si>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</si>
  <si>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</si>
  <si>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</si>
  <si>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</si>
  <si>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</si>
  <si>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</si>
  <si>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Глава местной администрации (исполнительно-распорядительного органа муниципального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</si>
  <si>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</si>
  <si>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земельного законодательства</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</si>
  <si>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</si>
  <si>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Доходы от продажи земельных участков, находящихся в государственной и муниципальной собственности</t>
  </si>
  <si>
    <t>Взносы в уставные фонды хозяйственных обществ, пакеты акций или доли в уставных капиталах которых находятся в муниципальной собственности Таймырского Долгано-Ненецкого муниципального района</t>
  </si>
  <si>
    <t>Субвенции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</si>
  <si>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0523</t>
  </si>
  <si>
    <t>Субвенции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</si>
  <si>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0525</t>
  </si>
  <si>
    <t>Субвенции на оплату проезда к месту жительства и обратно к месту учебы учащимся и студентам из малообеспеченных семей</t>
  </si>
  <si>
    <t>0527</t>
  </si>
  <si>
    <t>Субвенции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t>
  </si>
  <si>
    <t>0528</t>
  </si>
  <si>
    <t>Субвенции на социальную выплату (компенсацию)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t>
  </si>
  <si>
    <t>0529</t>
  </si>
  <si>
    <t>Субвенции бюджету муниципального образования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t>
  </si>
  <si>
    <t>0530</t>
  </si>
  <si>
    <t>0531</t>
  </si>
  <si>
    <t>0532</t>
  </si>
  <si>
    <t>Субвенции на предоставление социальных выплат пенсионерам, выезжающим за пределы муниципального района, на приобретение (строительство) жилья</t>
  </si>
  <si>
    <t>0616</t>
  </si>
  <si>
    <t>2821</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</si>
  <si>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</si>
  <si>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</si>
  <si>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</si>
  <si>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Культура</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</si>
  <si>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t>
  </si>
  <si>
    <t>Мероприятия в сфере культуры</t>
  </si>
  <si>
    <t>Управление социальной защиты населения  Администрации Таймырского Долгано-Ненецкого муниципального района</t>
  </si>
  <si>
    <t>Пенсионное обеспечение</t>
  </si>
  <si>
    <t>Доходы бюджетов муниципальных районов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</si>
  <si>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</si>
  <si>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Налог, взимаемый в связи с применением патентной системы налогообложения</t>
  </si>
  <si>
    <t>250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</si>
  <si>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</si>
  <si>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</si>
  <si>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</si>
  <si>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</si>
  <si>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Охрана семьи и детства</t>
  </si>
  <si>
    <t>Социальное обеспечение населения</t>
  </si>
  <si>
    <t>Коммунальное хозяйство</t>
  </si>
  <si>
    <t>Субвенции на выполнение государственных полномочий по созданию и обеспечению деятельности административных комиссий</t>
  </si>
  <si>
    <t>Другие вопросы в области национальной экономики</t>
  </si>
  <si>
    <t>260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</si>
  <si>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</si>
  <si>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</si>
  <si>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7456</t>
  </si>
  <si>
    <t>Расходы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</si>
  <si>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</si>
  <si>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</si>
  <si>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</si>
  <si>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</si>
  <si>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</si>
  <si>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</si>
  <si>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600</t>
  </si>
  <si>
    <t>640</t>
  </si>
  <si>
    <t>540</t>
  </si>
  <si>
    <t>510</t>
  </si>
  <si>
    <t>720</t>
  </si>
  <si>
    <t>610</t>
  </si>
  <si>
    <t>(подпись)</t>
  </si>
  <si>
    <t>Расходы на обеспечение деятельности автономных учреждений муниципального района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</si>
  <si>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</si>
  <si>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лиц из числа коренных малочисленных народов Севера, занимающихся видом традиционной хозяйственной деятельности - оленеводством, лекарственными и медицинскими препаратами (медицинскими аптечками)</t>
  </si>
  <si>
    <t>Субвенции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</si>
  <si>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7518</t>
  </si>
  <si>
    <t>7521</t>
  </si>
  <si>
    <t>Транспорт</t>
  </si>
  <si>
    <t>Физическая культура</t>
  </si>
  <si>
    <t>Депутаты представительного органа муниципального образования</t>
  </si>
  <si>
    <t>Другие вопросы в области образования</t>
  </si>
  <si>
    <t>Стационарная медицинская помощь</t>
  </si>
  <si>
    <t>Управление муниципального заказа и потребительского рынка Администрации Таймырского Долгано-Ненецкого муниципального района</t>
  </si>
  <si>
    <t>Расходы на реализацию проектов по благоустройству территорий поселений, городских округов</t>
  </si>
  <si>
    <t>Субвенции на предоставление субсидии на компенсацию части затрат, связанных с реализацией мяса домашнего северного оленя</t>
  </si>
  <si>
    <t>2822</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</si>
  <si>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</si>
  <si>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</si>
  <si>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</si>
  <si>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Проценты, полученные от предоставления бюджетных кредитов внутри страны</t>
  </si>
  <si>
    <t>Процентные платежи по муниципальному долгу</t>
  </si>
  <si>
    <t>Обслуживание внутреннего долга</t>
  </si>
  <si>
    <t>Дотации на выравнивание бюджетной обеспеченности субъектов Российской Федерации и муниципальных образований</t>
  </si>
  <si>
    <t>Прочие доходы, получаемые учреждениями и предприятиями муниципального района</t>
  </si>
  <si>
    <t>208</t>
  </si>
  <si>
    <t>231</t>
  </si>
  <si>
    <t>233</t>
  </si>
  <si>
    <t>240</t>
  </si>
  <si>
    <t>14</t>
  </si>
  <si>
    <t>06</t>
  </si>
  <si>
    <t>430</t>
  </si>
  <si>
    <t>Единый сельскохозяйственный налог</t>
  </si>
  <si>
    <t>ГОСУДАРСТВЕННАЯ ПОШЛИНА</t>
  </si>
  <si>
    <t>Государственная пошлина по делам, рассматриваемым в судах общей юрисдикции, мировыми судьями</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</si>
  <si>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</si>
  <si>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7601</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</si>
  <si>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</si>
  <si>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7604</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</si>
  <si>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</si>
  <si>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</si>
  <si>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</si>
  <si>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</si>
  <si>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</si>
  <si>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t>
  </si>
  <si>
    <t>7478</t>
  </si>
  <si>
    <t>7496</t>
  </si>
  <si>
    <t>7508</t>
  </si>
  <si>
    <t>Субсидии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</si>
  <si>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7594</t>
  </si>
  <si>
    <t>Субвенции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t>
  </si>
  <si>
    <t>0275</t>
  </si>
  <si>
    <t>7524</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</si>
  <si>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</si>
  <si>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</si>
  <si>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</si>
  <si>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099</t>
  </si>
  <si>
    <t>Расходы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t>
  </si>
  <si>
    <t>Водное хозяйство</t>
  </si>
  <si>
    <t>Расходы на разработку проектно-сметной документации на капитальный ремонт  гидротехнических сооружений</t>
  </si>
  <si>
    <t>Расходы на оцифровку (перевод в электронный формат ПК «Архивный фонд») описей дел муниципальных архивов края</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</si>
  <si>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t>
  </si>
  <si>
    <t>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t>
  </si>
  <si>
    <t>Расходы на обеспечение деятельности школ-интернатов</t>
  </si>
  <si>
    <t>Мероприятия, направленные на организацию и проведение завоза топливно-энергетических ресурсов на территорию Таймырского Долгано-Ненецкого муниципального района</t>
  </si>
  <si>
    <t>Предоставление субсидий субъектам малого и среднего предпринимательства на возмещение части затрат, связанных с уплатой лизингодателям первого взноса (аванса) при заключении договора лизинга</t>
  </si>
  <si>
    <t>Предоставление субсидий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</si>
  <si>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</si>
  <si>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</si>
  <si>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</si>
  <si>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Субсидии на поддержку деятельности муниципальных молодежных центров</t>
  </si>
  <si>
    <t>Прочие субсидии</t>
  </si>
  <si>
    <t>Прочие субсидии бюджетам муниципальных районов</t>
  </si>
  <si>
    <t>Субвенции бюджетам на государственную регистрацию актов гражданского состояния</t>
  </si>
  <si>
    <t>Мероприятия в области физической культуры и спорта</t>
  </si>
  <si>
    <t>Предоставление субсидий муниципальным казенным предприятиям Таймырского Долгано-Ненецкого муниципального района на возмещение недополученных доходов в результате осуществления видов деятельности, для которых они созданы</t>
  </si>
  <si>
    <t>Расходы на государственную регистрацию актов гражданского состояния</t>
  </si>
  <si>
    <t>Закупка товаров, работ, услуг в целях капитального ремонта государственного (муниципального) имущества</t>
  </si>
  <si>
    <t>Расходы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</si>
  <si>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Члены избирательной комиссии муниципального образования</t>
  </si>
  <si>
    <t>Расходы на предоставление субсидии на возмещение части затрат, связанных с реализацией мяса домашнего северного оленя</t>
  </si>
  <si>
    <t>Расходы на предоставление субсидии на компенсацию части затрат, связанных с реализацией продукции традиционной хозяйственной деятельности коренных малочисленных народов Севера</t>
  </si>
  <si>
    <t>030</t>
  </si>
  <si>
    <t>Массовый спорт</t>
  </si>
  <si>
    <t>Спорт высших достижений</t>
  </si>
  <si>
    <t>Периодическая печать и издательства</t>
  </si>
  <si>
    <t>Избирательная комиссия Таймырского Долгано-Ненецкого муниципального района</t>
  </si>
  <si>
    <t>Обеспечение проведения выборов и референдумов</t>
  </si>
  <si>
    <t>из них:</t>
  </si>
  <si>
    <t>Бюджетные кредиты от других бюджетов бюджетной системы Российской Федерации</t>
  </si>
  <si>
    <t>700</t>
  </si>
  <si>
    <t>Мероприятия по обеспечению формирования базовых условий социального комфорта</t>
  </si>
  <si>
    <t>Расходы на обеспечение деятельности дошкольных учреждений муниципального района</t>
  </si>
  <si>
    <t>Мероприятия в области энергосбережения и повышения энергетической эффективности на территории муниципального района</t>
  </si>
  <si>
    <t>Расходы на обеспечение деятельности школ-детских садов, школ начальных, неполных средних и средних</t>
  </si>
  <si>
    <t>Муниципальная программа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на 2014-2017 годы</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</si>
  <si>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</si>
  <si>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Муниципальная программа Таймырского Долгано-Ненецкого муниципального района «Развитие образования Таймырского Долгано-Ненецкого муниципального района» на 2014-2017 годы</t>
  </si>
  <si>
    <t>Расходы на предоставление компенсационных выплат лицам, ведущим традиционный образ жизни и (или) осуществляющим виды традиционной хозяйственной деятельности, с учетом почтовых расходов или расходов российских кредитных организаций</t>
  </si>
  <si>
    <t>Расходы на предоставление, доставку и пересылку денежной компенсации расходов неработающим пенсионерам на изготовление стоматологических протезов (кроме расходов на оплату стоимости драгоценных металлов и металлокерамики)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</si>
  <si>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</si>
  <si>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</si>
  <si>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</si>
  <si>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</si>
  <si>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Расходы на поддержку деятельности муниципальных молодежных центров</t>
  </si>
  <si>
    <t>Расходы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</si>
  <si>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Расходы на осуществление государственных полномочий по организации деятельности органов управления системой социальной защиты населения</t>
  </si>
  <si>
    <t>Мероприятия в области землеустройства, землепользования и управления муниципальной собственностью</t>
  </si>
  <si>
    <t>Расходы на обеспечение деятельности бюджетных учреждений муниципального района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</si>
  <si>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</si>
  <si>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</si>
  <si>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Софинансирование субсидии на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</si>
  <si>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 xml:space="preserve">Доходы бюджетов муниципальных районов от возврата иными организациями остатков субсидий прошлых лет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</si>
  <si>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</si>
  <si>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</si>
  <si>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</si>
  <si>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</si>
  <si>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</si>
  <si>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Увеличение стоимости акций и иных форм участия в капитале</t>
  </si>
  <si>
    <t>Софинансирование расходов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</si>
  <si>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Расходы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</si>
  <si>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Предоставление субсидий муниципальным предприятиям Таймырского Долгано-Ненецкого муниципального района на финансовое обеспечение (возмещение) части затрат, связанных с осуществлением завоза на территорию Таймырского Долгано-Ненецкого муниципального района топливно-энергетических ресурсов, в целях решения социальных задач по обеспечению топливно–энергетическими ресурсами предприятий жилищно-коммунального хозяйства муниципального района, оказывающим населению и учреждениям социальной сферы услуги электроснабжения, теплоснабжения и водоснабжения</t>
  </si>
  <si>
    <t>Благоустройство</t>
  </si>
  <si>
    <t>Управление имущественных отношений Таймырского Долгано-Ненецкого муниципального района</t>
  </si>
  <si>
    <t>Возврат бюджетных кредитов, предоставленных внутри страны в валюте Российской Федерации</t>
  </si>
  <si>
    <t>Предоставление, доставка и пересылка ежемесячной денежной выплаты гражданам, удостоенным почетного звания Таймырского Долгано-Ненецкого муниципального района «Почетный гражданин Таймыра»</t>
  </si>
  <si>
    <t>Субвенции на предоставление, доставку и пересылку денежной компенсации расходов неработающим пенсионерам на изготовление стоматологических протезов</t>
  </si>
  <si>
    <t>0516</t>
  </si>
  <si>
    <t>Субвенции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определяется Правительством Красноярского края</t>
  </si>
  <si>
    <t>0518</t>
  </si>
  <si>
    <t>Расходы на обеспечение деятельности муниципальных учреждений дополнительного образования детей</t>
  </si>
  <si>
    <t>Расходы на осуществление выплат дополнительного ежемесячного денежного вознаграждения за выполнение функций классного руководителя</t>
  </si>
  <si>
    <t>Мероприятия, направленные на создание условий для выявления, сопровождения и поддержки одаренных детей, проживающих на территории муниципального района</t>
  </si>
  <si>
    <t>Участие одаренных детей в мероприятиях регионального и федерального уровней</t>
  </si>
  <si>
    <t>Софинансирование 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</si>
  <si>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Мероприятия в области оздоровления и отдыха детей</t>
  </si>
  <si>
    <t>2826</t>
  </si>
  <si>
    <t>2827</t>
  </si>
  <si>
    <t>Субвенции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</si>
  <si>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7467</t>
  </si>
  <si>
    <t xml:space="preserve">Доходы бюджетов муниципальных районов от возврата бюджетными учреждениями остатков субсидий прошлых лет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</si>
  <si>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</si>
  <si>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</si>
  <si>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040</t>
  </si>
  <si>
    <t>05</t>
  </si>
  <si>
    <t>03</t>
  </si>
  <si>
    <t>08</t>
  </si>
  <si>
    <t>Плата за размещение отходов производства и потребления</t>
  </si>
  <si>
    <t>ДОХОДЫ ОТ ОКАЗАНИЯ ПЛАТНЫХ УСЛУГ (РАБОТ) И КОМПЕНСАЦИИ ЗАТРАТ ГОСУДАРСТВА</t>
  </si>
  <si>
    <t>Прочие доходы от оказания платных услуг (работ)</t>
  </si>
  <si>
    <t>Управление по делам гражданской обороны и чрезвычайным ситуациям Администрации Таймырского Долгано-Ненецкого муниципального района</t>
  </si>
  <si>
    <t>Дорожное хозяйство (дорожные фонды)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</si>
  <si>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</si>
  <si>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</si>
  <si>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</si>
  <si>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Расходы на обеспечение деятельности учебно-методических кабинетов, централизованных бухгалтерий, групп хозяйственного обслуживания</t>
  </si>
  <si>
    <t>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</si>
  <si>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Расходы на оплату проезда к месту жительства и обратно к месту учебы учащимся и студентам из малообеспеченных семей</t>
  </si>
  <si>
    <t>Расходы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t>
  </si>
  <si>
    <t>Расходы на организацию деятельности органов местного самоуправления, обеспечивающих решение вопросов обеспечения гарантий прав коренных малочисленных народов Севера</t>
  </si>
  <si>
    <t>Муниципальная программа Таймырского Долгано-Ненецкого муниципального района «Культура Таймыра» на 2014-2017 годы</t>
  </si>
  <si>
    <t>Софинансирование расходов на оцифровку (перевод в электронный формат программного комплекса «Архивный фонд») описей дел, предусмотренных государственной программой Красноярского края «Развитие культуры и туризма», за счет средств районного бюджета</t>
  </si>
  <si>
    <t>Подпрограмма «Развитие транспортной отрасли муниципального района»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2014-2017 годы</t>
  </si>
  <si>
    <t>Подпрограмма «Дороги Таймыра»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2014-2017 годы</t>
  </si>
  <si>
    <t>Расходы на обустройство пешеходных переходов и нанесение дорожной разметки на автомобильных дорогах общего пользования местного значения</t>
  </si>
  <si>
    <t>Расходы на организацию выпуска приложения к газете «Таймыр», программ радиовещания и телевидения на языках коренных малочисленных народов Севера</t>
  </si>
  <si>
    <t>Расходы на предоставление субсидий на возмещение 75% фактически произведенных затрат на оплату потребления электроэнергии, связанного с производством сельскохозяйственной продукции</t>
  </si>
  <si>
    <t>Расходы на безвозмездное обеспечение лиц из числа коренных малочисленных народов Севера кочевым жильем в виде балка или выплаты компенсации расходов на изготовление и оснащение кочевого жилья</t>
  </si>
  <si>
    <t>Муниципальная программа Таймырского Долгано-Ненецкого муниципального района «Молодежь Таймыра» на 2014-2017 годы</t>
  </si>
  <si>
    <t>Расходы на компенсацию расходов муниципальных спортивных школ, подготовивших спортсмена, ставшего членом спортивной сборной команды Красноярского края</t>
  </si>
  <si>
    <t>Субсидии 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</si>
  <si>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2654</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</si>
  <si>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</si>
  <si>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Заместитель начальника управления - начальник отдела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</si>
  <si>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</si>
  <si>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Субвенции на осуществление государственных полномочий по организации деятельности органов управления системой социальной защиты населения</t>
  </si>
  <si>
    <t>7513</t>
  </si>
  <si>
    <t>7514</t>
  </si>
  <si>
    <t>Субвенции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</si>
  <si>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7515</t>
  </si>
  <si>
    <t>Субвенции на выполнение отдельных государственных полномочий в области защиты территорий и населения от чрезвычайных ситуаций</t>
  </si>
  <si>
    <t>7516</t>
  </si>
  <si>
    <t>Субвенции на выполнение отдельных государственных полномочий по решению вопросов поддержки сельскохозяйственного производства</t>
  </si>
  <si>
    <t>7517</t>
  </si>
  <si>
    <t>Уплата прочих налогов, сборов</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</si>
  <si>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</si>
  <si>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Муниципальная программа Таймырского Долгано-Ненецкого муниципального района «Создание условий для сохранения традиционного образа жизни коренных малочисленных народов Таймырского Долгано-Ненецкого муниципального района и защиты их исконной среды обитания» на 2014-2017 годы</t>
  </si>
  <si>
    <t>Расходы на безвозмездное обеспечение лиц из числа коренных малочисленных народов Севера,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t>
  </si>
  <si>
    <t>Расходы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t>
  </si>
  <si>
    <t>Иные выплаты населению</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</si>
  <si>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</si>
  <si>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</si>
  <si>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</si>
  <si>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</si>
  <si>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</si>
  <si>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</si>
  <si>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</si>
  <si>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Жилищное хозяйство</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</si>
  <si>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</si>
  <si>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Форма 0503117 с.2</t>
  </si>
  <si>
    <t>2. Расходы бюджета</t>
  </si>
  <si>
    <t>Код расхода по бюджетной классификации</t>
  </si>
  <si>
    <t>Расходы бюджета - всего</t>
  </si>
  <si>
    <t>Администрация Таймырского Долгано-Ненецкого муниципального района</t>
  </si>
  <si>
    <t>Защита населения и территории от чрезвычайных ситуаций природного и техногенного характера, гражданская оборона</t>
  </si>
  <si>
    <t>Субсидии на оплату стоимости набора продуктов питания или готовых блюд и их транспортировки в лагерях с дневным пребыванием детей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</si>
  <si>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</si>
  <si>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4000</t>
  </si>
  <si>
    <t>020</t>
  </si>
  <si>
    <t>Мероприятия в области гражданской обороны, предупреждения чрезвычайных ситуаций и ликвидации их последствий на территории муниципального района</t>
  </si>
  <si>
    <t>Расходы на выполнение отдельных государственных полномочий в области защиты территорий и населения от чрезвычайных ситуаций</t>
  </si>
  <si>
    <t>Резервные средства</t>
  </si>
  <si>
    <t>Приобретение товаров, работ, услуг в пользу граждан в целях их социального обеспечения</t>
  </si>
  <si>
    <t>Субвенции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</si>
  <si>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0521</t>
  </si>
  <si>
    <t>Субвенции бюджетам муниципальных районов на государственную регистрацию актов гражданского состояния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</si>
  <si>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</si>
  <si>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</si>
  <si>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t>
  </si>
  <si>
    <t>Другие вопросы в области культуры, кинематографии</t>
  </si>
  <si>
    <t>Субвенции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</si>
  <si>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</si>
  <si>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Единица измерения:  руб </t>
  </si>
  <si>
    <t>по ОКЕИ</t>
  </si>
  <si>
    <t>383</t>
  </si>
  <si>
    <t>3</t>
  </si>
  <si>
    <t>в том числе:</t>
  </si>
  <si>
    <t>000</t>
  </si>
  <si>
    <t>1</t>
  </si>
  <si>
    <t>00</t>
  </si>
  <si>
    <t>0000</t>
  </si>
  <si>
    <t>182</t>
  </si>
  <si>
    <t>01</t>
  </si>
  <si>
    <t>110</t>
  </si>
  <si>
    <t>012</t>
  </si>
  <si>
    <t>02</t>
  </si>
  <si>
    <t>1000</t>
  </si>
  <si>
    <t>3000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</si>
  <si>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</si>
  <si>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Заработная плата</t>
  </si>
  <si>
    <t>6</t>
  </si>
  <si>
    <t>Субсидии автономным учреждениям на иные цели</t>
  </si>
  <si>
    <t>Другие общегосударственные вопросы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</si>
  <si>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</si>
  <si>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410</t>
  </si>
  <si>
    <t>7529</t>
  </si>
  <si>
    <t>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</si>
  <si>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Расходы на осуществление компенсации расходов на проезд к месту учебы и обратно студентам из числа коренных малочисленных народов Севера, относящимся к детям-сиротам; частичной оплаты обучения студентам из числа коренных малочисленных народов Севера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коренных малочисленных народов Севера</t>
  </si>
  <si>
    <t>Расходы на обеспечение детей из числа коренных малочисленных народов Севера,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t>
  </si>
  <si>
    <t>Муниципальная программа Таймырского Долгано-Ненецкого муниципального района «Защита населения и территорий Таймырского Долгано-Ненецкого муниципального района Красноярского края от чрезвычайных ситуаций природного и техногенного характера» на 2014-2017 годы</t>
  </si>
  <si>
    <t>____ февраля 2016г.</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</si>
</sst>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
    <numFmt numFmtId="173" formatCode="#,##0.00;[Red]\-#,##0.00;\-"/>
    <numFmt numFmtId="174" formatCode="#,##0.00;[Red]\-#,##0.00;"/>
    <numFmt numFmtId="175" formatCode="0000"/>
    <numFmt numFmtId="176" formatCode="0000000"/>
    <numFmt numFmtId="177" formatCode="#,##0.00_ ;[Red]\-#,##0.00\ "/>
    <numFmt numFmtId="178" formatCode="0.000"/>
    <numFmt numFmtId="179" formatCode="[$-FC19]d\ mmmm\ yyyy\ &quot;г.&quot;"/>
    <numFmt numFmtId="180" formatCode="00\.00;&quot;&quot;;&quot;&quot;"/>
    <numFmt numFmtId="181" formatCode="000;&quot;&quot;;&quot;&quot;"/>
    <numFmt numFmtId="182" formatCode="#,##0.00;[Red]\-#,##0.00;0.00"/>
    <numFmt numFmtId="183" formatCode="000\.00\.00;&quot;&quot;;&quot;&quot;"/>
    <numFmt numFmtId="184" formatCode="0.0%"/>
    <numFmt numFmtId="185" formatCode="#,##0_ ;[Red]\-#,##0\ "/>
    <numFmt numFmtId="186" formatCode="0.000%"/>
    <numFmt numFmtId="187" formatCode="0.0000%"/>
    <numFmt numFmtId="188" formatCode="#,##0.000"/>
    <numFmt numFmtId="189" formatCode="#,##0.0000"/>
    <numFmt numFmtId="190" formatCode="#,##0.0"/>
    <numFmt numFmtId="191" formatCode="0.00_ ;[Red]\-0.00\ "/>
    <numFmt numFmtId="192" formatCode="#,##0.0_ ;[Red]\-#,##0.0\ "/>
    <numFmt numFmtId="193" formatCode="#,##0.000_ ;[Red]\-#,##0.000\ "/>
    <numFmt numFmtId="194" formatCode="&quot;Да&quot;;&quot;Да&quot;;&quot;Нет&quot;"/>
    <numFmt numFmtId="195" formatCode="&quot;Истина&quot;;&quot;Истина&quot;;&quot;Ложь&quot;"/>
    <numFmt numFmtId="196" formatCode="&quot;Вкл&quot;;&quot;Вкл&quot;;&quot;Выкл&quot;"/>
    <numFmt numFmtId="197" formatCode="#,##0.0000_ ;[Red]\-#,##0.0000\ "/>
    <numFmt numFmtId="198" formatCode="#,##0.00000_ ;[Red]\-#,##0.00000\ "/>
    <numFmt numFmtId="199" formatCode="[$€-2]\ ###,000_);[Red]\([$€-2]\ ###,000\)"/>
    <numFmt numFmtId="200" formatCode="#,##0.00;[Red]\-#,##0.00;\ "/>
    <numFmt numFmtId="201" formatCode="#,##0.00;[Red]#,##0.00"/>
    <numFmt numFmtId="202" formatCode="00.0.0000"/>
    <numFmt numFmtId="203" formatCode="0\.00\.00000\.00\.0000\.000"/>
    <numFmt numFmtId="204" formatCode="\&gt;aaa"/>
    <numFmt numFmtId="205" formatCode="\&gt;\A\A\.\A\.aaaa"/>
    <numFmt numFmtId="206" formatCode="\&gt;\A\A\.\A\A"/>
    <numFmt numFmtId="207" formatCode="00\.00\.00\.00\.00\.0000\.000"/>
  </numFmts>
  <fonts count="32">
    <font>
      <sz val="10"/>
      <name val="Arial Cyr"/>
      <family val="0"/>
    </font>
    <font>
      <sz val="10"/>
      <name val="Arial"/>
      <family val="2"/>
    </font>
    <font>
      <sz val="8"/>
      <name val="Arial"/>
      <family val="2"/>
    </font>
    <font>
      <sz val="8"/>
      <name val="Arial Cyr"/>
      <family val="0"/>
    </font>
    <font>
      <b/>
      <sz val="8"/>
      <name val="Arial"/>
      <family val="2"/>
    </font>
    <font>
      <sz val="10"/>
      <name val="Helv"/>
      <family val="0"/>
    </font>
    <font>
      <sz val="12"/>
      <name val="Arial"/>
      <family val="2"/>
    </font>
    <font>
      <sz val="8"/>
      <name val="Times New Roman"/>
      <family val="1"/>
    </font>
    <font>
      <b/>
      <sz val="12"/>
      <name val="Arial"/>
      <family val="2"/>
    </font>
    <font>
      <sz val="8"/>
      <name val="Arial CYR"/>
      <family val="2"/>
    </font>
    <font>
      <sz val="10"/>
      <name val="Times New Roman"/>
      <family val="1"/>
    </font>
    <font>
      <sz val="11"/>
      <color indexed="63"/>
      <name val="Calibri"/>
      <family val="2"/>
    </font>
    <font>
      <sz val="11"/>
      <color indexed="9"/>
      <name val="Calibri"/>
      <family val="2"/>
    </font>
    <font>
      <sz val="11"/>
      <color indexed="18"/>
      <name val="Calibri"/>
      <family val="2"/>
    </font>
    <font>
      <b/>
      <sz val="11"/>
      <color indexed="63"/>
      <name val="Calibri"/>
      <family val="2"/>
    </font>
    <font>
      <b/>
      <sz val="11"/>
      <color indexed="52"/>
      <name val="Calibri"/>
      <family val="2"/>
    </font>
    <font>
      <u val="single"/>
      <sz val="6.8"/>
      <color indexed="12"/>
      <name val="Times New Roman"/>
      <family val="1"/>
    </font>
    <font>
      <b/>
      <sz val="15"/>
      <color indexed="18"/>
      <name val="Calibri"/>
      <family val="2"/>
    </font>
    <font>
      <b/>
      <sz val="13"/>
      <color indexed="18"/>
      <name val="Calibri"/>
      <family val="2"/>
    </font>
    <font>
      <b/>
      <sz val="11"/>
      <color indexed="18"/>
      <name val="Calibri"/>
      <family val="2"/>
    </font>
    <font>
      <b/>
      <sz val="11"/>
      <color indexed="9"/>
      <name val="Calibri"/>
      <family val="2"/>
    </font>
    <font>
      <b/>
      <sz val="18"/>
      <color indexed="18"/>
      <name val="Cambria"/>
      <family val="2"/>
    </font>
    <font>
      <sz val="11"/>
      <color indexed="19"/>
      <name val="Calibri"/>
      <family val="2"/>
    </font>
    <font>
      <u val="single"/>
      <sz val="6.8"/>
      <color indexed="36"/>
      <name val="Times New Roman"/>
      <family val="1"/>
    </font>
    <font>
      <sz val="11"/>
      <color indexed="8"/>
      <name val="Calibri"/>
      <family val="2"/>
    </font>
    <font>
      <i/>
      <sz val="11"/>
      <color indexed="23"/>
      <name val="Calibri"/>
      <family val="2"/>
    </font>
    <font>
      <sz val="11"/>
      <color indexed="52"/>
      <name val="Calibri"/>
      <family val="2"/>
    </font>
    <font>
      <sz val="11"/>
      <color indexed="10"/>
      <name val="Calibri"/>
      <family val="2"/>
    </font>
    <font>
      <sz val="11"/>
      <color indexed="58"/>
      <name val="Calibri"/>
      <family val="2"/>
    </font>
    <font>
      <b/>
      <sz val="10"/>
      <name val="Arial"/>
      <family val="2"/>
    </font>
    <font>
      <sz val="8"/>
      <name val="Tahoma"/>
      <family val="2"/>
    </font>
    <font>
      <sz val="11"/>
      <color theme="1"/>
      <name val="Calibri"/>
      <family val="2"/>
    </font>
  </fonts>
  <fills count="2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12"/>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indexed="12"/>
      </top>
      <bottom style="double">
        <color indexed="1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1" borderId="1" applyNumberFormat="0" applyAlignment="0" applyProtection="0"/>
    <xf numFmtId="0" fontId="14" fillId="16" borderId="2" applyNumberFormat="0" applyAlignment="0" applyProtection="0"/>
    <xf numFmtId="0" fontId="15" fillId="16"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4" fillId="0" borderId="6" applyNumberFormat="0" applyFill="0" applyAlignment="0" applyProtection="0"/>
    <xf numFmtId="0" fontId="20" fillId="17" borderId="7" applyNumberFormat="0" applyAlignment="0" applyProtection="0"/>
    <xf numFmtId="0" fontId="21" fillId="0" borderId="0" applyNumberFormat="0" applyFill="0" applyBorder="0" applyAlignment="0" applyProtection="0"/>
    <xf numFmtId="0" fontId="22" fillId="6"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0" fillId="0" borderId="0">
      <alignment/>
      <protection/>
    </xf>
    <xf numFmtId="0" fontId="10" fillId="0" borderId="0">
      <alignment/>
      <protection/>
    </xf>
    <xf numFmtId="0" fontId="10" fillId="0" borderId="0">
      <alignment/>
      <protection/>
    </xf>
    <xf numFmtId="0" fontId="7" fillId="0" borderId="0">
      <alignment/>
      <protection/>
    </xf>
    <xf numFmtId="0" fontId="9"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0" fontId="24" fillId="18" borderId="0" applyNumberFormat="0" applyBorder="0" applyAlignment="0" applyProtection="0"/>
    <xf numFmtId="0" fontId="25" fillId="0" borderId="0" applyNumberFormat="0" applyFill="0" applyBorder="0" applyAlignment="0" applyProtection="0"/>
    <xf numFmtId="0" fontId="0" fillId="6"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5" fillId="0" borderId="0">
      <alignment/>
      <protection/>
    </xf>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8" fillId="4" borderId="0" applyNumberFormat="0" applyBorder="0" applyAlignment="0" applyProtection="0"/>
  </cellStyleXfs>
  <cellXfs count="321">
    <xf numFmtId="0" fontId="0" fillId="0" borderId="0" xfId="0" applyAlignment="1">
      <alignment/>
    </xf>
    <xf numFmtId="4" fontId="2" fillId="0" borderId="0" xfId="0" applyNumberFormat="1" applyFont="1" applyFill="1" applyAlignment="1">
      <alignment/>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Alignment="1">
      <alignment horizontal="right"/>
    </xf>
    <xf numFmtId="0" fontId="2" fillId="0" borderId="0" xfId="0" applyFont="1" applyFill="1" applyAlignment="1" applyProtection="1">
      <alignment horizontal="left"/>
      <protection hidden="1"/>
    </xf>
    <xf numFmtId="4" fontId="2" fillId="0" borderId="0" xfId="0" applyNumberFormat="1"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Fill="1" applyAlignment="1" applyProtection="1">
      <alignment/>
      <protection hidden="1"/>
    </xf>
    <xf numFmtId="0" fontId="4" fillId="0" borderId="10" xfId="11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hidden="1"/>
    </xf>
    <xf numFmtId="0" fontId="4" fillId="0" borderId="10" xfId="116" applyFont="1" applyFill="1" applyBorder="1" applyAlignment="1">
      <alignment horizontal="center" vertical="center" wrapText="1"/>
      <protection/>
    </xf>
    <xf numFmtId="4" fontId="4" fillId="0" borderId="0" xfId="0" applyNumberFormat="1"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49" fontId="2" fillId="0" borderId="0" xfId="0" applyNumberFormat="1" applyFont="1" applyFill="1" applyAlignment="1">
      <alignment horizontal="center"/>
    </xf>
    <xf numFmtId="2" fontId="2" fillId="0" borderId="11" xfId="116" applyNumberFormat="1" applyFont="1" applyFill="1" applyBorder="1" applyAlignment="1">
      <alignment horizontal="left" vertical="center" wrapText="1" indent="3"/>
      <protection/>
    </xf>
    <xf numFmtId="49" fontId="2" fillId="0" borderId="0" xfId="116" applyNumberFormat="1" applyFont="1" applyFill="1" applyBorder="1" applyAlignment="1">
      <alignment horizontal="center" vertical="center" wrapText="1"/>
      <protection/>
    </xf>
    <xf numFmtId="2" fontId="2" fillId="0" borderId="0" xfId="128"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 fontId="4" fillId="0" borderId="10" xfId="116" applyNumberFormat="1" applyFont="1" applyFill="1" applyBorder="1" applyAlignment="1">
      <alignment horizontal="left" vertical="center" wrapText="1"/>
      <protection/>
    </xf>
    <xf numFmtId="49" fontId="4" fillId="0" borderId="10" xfId="116" applyNumberFormat="1" applyFont="1" applyFill="1" applyBorder="1" applyAlignment="1">
      <alignment horizontal="center" vertical="center" wrapText="1"/>
      <protection/>
    </xf>
    <xf numFmtId="49" fontId="4" fillId="0" borderId="12" xfId="116" applyNumberFormat="1" applyFont="1" applyFill="1" applyBorder="1" applyAlignment="1">
      <alignment horizontal="center" vertical="center" wrapText="1"/>
      <protection/>
    </xf>
    <xf numFmtId="49" fontId="4" fillId="0" borderId="13" xfId="111" applyNumberFormat="1" applyFont="1" applyFill="1" applyBorder="1" applyAlignment="1">
      <alignment horizontal="center" vertical="center"/>
      <protection/>
    </xf>
    <xf numFmtId="49" fontId="4" fillId="0" borderId="14" xfId="111" applyNumberFormat="1" applyFont="1" applyFill="1" applyBorder="1" applyAlignment="1">
      <alignment horizontal="center" vertical="center"/>
      <protection/>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115" applyNumberFormat="1" applyFont="1" applyFill="1" applyBorder="1" applyAlignment="1">
      <alignment horizontal="justify" vertical="center" wrapText="1"/>
      <protection/>
    </xf>
    <xf numFmtId="49" fontId="2" fillId="0" borderId="0" xfId="115" applyNumberFormat="1" applyFont="1" applyFill="1" applyBorder="1" applyAlignment="1">
      <alignment horizontal="center" vertical="center" wrapText="1"/>
      <protection/>
    </xf>
    <xf numFmtId="49" fontId="2" fillId="0" borderId="0" xfId="111" applyNumberFormat="1" applyFont="1" applyFill="1" applyBorder="1" applyAlignment="1">
      <alignment horizontal="center" vertical="center"/>
      <protection/>
    </xf>
    <xf numFmtId="4" fontId="2" fillId="0" borderId="0" xfId="0" applyNumberFormat="1" applyFont="1" applyFill="1" applyBorder="1" applyAlignment="1">
      <alignment horizontal="right"/>
    </xf>
    <xf numFmtId="4" fontId="4" fillId="0" borderId="0" xfId="0" applyNumberFormat="1" applyFont="1" applyFill="1" applyBorder="1" applyAlignment="1">
      <alignment horizontal="right" vertical="center" wrapText="1"/>
    </xf>
    <xf numFmtId="2" fontId="2" fillId="0" borderId="0" xfId="116" applyNumberFormat="1" applyFont="1" applyFill="1" applyBorder="1" applyAlignment="1">
      <alignment horizontal="left" vertical="center" wrapText="1"/>
      <protection/>
    </xf>
    <xf numFmtId="2" fontId="2" fillId="0" borderId="0" xfId="128" applyNumberFormat="1" applyFont="1" applyFill="1" applyBorder="1" applyAlignment="1">
      <alignment horizontal="center" vertical="center" wrapText="1"/>
    </xf>
    <xf numFmtId="4" fontId="2" fillId="0" borderId="0" xfId="116"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49" fontId="2" fillId="0" borderId="0" xfId="111" applyNumberFormat="1" applyFont="1" applyFill="1" applyBorder="1" applyAlignment="1">
      <alignment horizontal="center" vertical="center" wrapText="1"/>
      <protection/>
    </xf>
    <xf numFmtId="177" fontId="2" fillId="0" borderId="0" xfId="125" applyNumberFormat="1" applyFont="1" applyFill="1" applyBorder="1" applyAlignment="1">
      <alignment horizontal="right" vertical="center"/>
    </xf>
    <xf numFmtId="49" fontId="2" fillId="0" borderId="0" xfId="114" applyNumberFormat="1" applyFont="1" applyFill="1" applyBorder="1" applyAlignment="1">
      <alignment horizontal="center" vertical="center" wrapText="1"/>
      <protection/>
    </xf>
    <xf numFmtId="0" fontId="2" fillId="0" borderId="0" xfId="114" applyFont="1" applyFill="1" applyBorder="1" applyAlignment="1">
      <alignment horizontal="justify" vertical="center" wrapText="1"/>
      <protection/>
    </xf>
    <xf numFmtId="177" fontId="4" fillId="0" borderId="0" xfId="125" applyNumberFormat="1" applyFont="1" applyFill="1" applyBorder="1" applyAlignment="1">
      <alignment horizontal="right" vertical="center"/>
    </xf>
    <xf numFmtId="0" fontId="2" fillId="0" borderId="0" xfId="111" applyNumberFormat="1" applyFont="1" applyFill="1" applyBorder="1" applyAlignment="1">
      <alignment horizontal="justify" vertical="center" wrapText="1"/>
      <protection/>
    </xf>
    <xf numFmtId="0" fontId="2" fillId="0" borderId="0" xfId="0" applyNumberFormat="1" applyFont="1" applyFill="1" applyBorder="1" applyAlignment="1">
      <alignment horizontal="justify" vertical="center" wrapText="1"/>
    </xf>
    <xf numFmtId="49" fontId="2" fillId="0" borderId="0" xfId="0" applyNumberFormat="1" applyFont="1" applyFill="1" applyBorder="1" applyAlignment="1">
      <alignment horizontal="center" vertical="center" wrapText="1"/>
    </xf>
    <xf numFmtId="177" fontId="2" fillId="0" borderId="0" xfId="0" applyNumberFormat="1" applyFont="1" applyFill="1" applyAlignment="1">
      <alignment/>
    </xf>
    <xf numFmtId="177" fontId="4" fillId="4" borderId="0" xfId="125" applyNumberFormat="1" applyFont="1" applyFill="1" applyBorder="1" applyAlignment="1">
      <alignment horizontal="right" vertical="center"/>
    </xf>
    <xf numFmtId="177" fontId="2" fillId="4" borderId="0" xfId="125" applyNumberFormat="1" applyFont="1" applyFill="1" applyBorder="1" applyAlignment="1">
      <alignment horizontal="right" vertical="center"/>
    </xf>
    <xf numFmtId="49" fontId="4" fillId="0" borderId="12" xfId="128" applyNumberFormat="1" applyFont="1" applyFill="1" applyBorder="1" applyAlignment="1">
      <alignment vertical="center" wrapText="1"/>
    </xf>
    <xf numFmtId="49" fontId="4" fillId="0" borderId="13" xfId="128" applyNumberFormat="1" applyFont="1" applyFill="1" applyBorder="1" applyAlignment="1">
      <alignment vertical="center" wrapText="1"/>
    </xf>
    <xf numFmtId="49" fontId="4" fillId="0" borderId="14" xfId="128" applyNumberFormat="1" applyFont="1" applyFill="1" applyBorder="1" applyAlignment="1">
      <alignment vertical="center" wrapText="1"/>
    </xf>
    <xf numFmtId="177" fontId="4" fillId="4" borderId="10" xfId="116" applyNumberFormat="1" applyFont="1" applyFill="1" applyBorder="1" applyAlignment="1">
      <alignment horizontal="right" vertical="center" wrapText="1"/>
      <protection/>
    </xf>
    <xf numFmtId="49" fontId="4" fillId="0" borderId="13" xfId="128" applyNumberFormat="1" applyFont="1" applyFill="1" applyBorder="1" applyAlignment="1">
      <alignment horizontal="center" vertical="center" wrapText="1"/>
    </xf>
    <xf numFmtId="49" fontId="4" fillId="0" borderId="14" xfId="128" applyNumberFormat="1" applyFont="1" applyFill="1" applyBorder="1" applyAlignment="1">
      <alignment horizontal="center" vertical="center" wrapText="1"/>
    </xf>
    <xf numFmtId="0" fontId="2" fillId="0" borderId="0" xfId="105" applyFont="1" applyBorder="1" applyAlignment="1" applyProtection="1">
      <alignment/>
      <protection hidden="1"/>
    </xf>
    <xf numFmtId="0" fontId="2" fillId="0" borderId="0" xfId="105" applyFont="1" applyBorder="1" applyAlignment="1" applyProtection="1">
      <alignment horizontal="left" wrapText="1"/>
      <protection hidden="1"/>
    </xf>
    <xf numFmtId="0" fontId="2" fillId="0" borderId="0" xfId="103" applyFont="1" applyFill="1" applyAlignment="1" applyProtection="1">
      <alignment horizontal="left"/>
      <protection hidden="1"/>
    </xf>
    <xf numFmtId="0" fontId="2" fillId="0" borderId="0" xfId="105" applyFont="1" applyFill="1" applyAlignment="1" applyProtection="1">
      <alignment horizontal="left" wrapText="1"/>
      <protection hidden="1"/>
    </xf>
    <xf numFmtId="2" fontId="2" fillId="0" borderId="15" xfId="116" applyNumberFormat="1" applyFont="1" applyFill="1" applyBorder="1" applyAlignment="1">
      <alignment horizontal="left" vertical="center" wrapText="1"/>
      <protection/>
    </xf>
    <xf numFmtId="49" fontId="2" fillId="0" borderId="15" xfId="116" applyNumberFormat="1" applyFont="1" applyFill="1" applyBorder="1" applyAlignment="1">
      <alignment horizontal="center" vertical="center" wrapText="1"/>
      <protection/>
    </xf>
    <xf numFmtId="2" fontId="2" fillId="0" borderId="16" xfId="116" applyNumberFormat="1" applyFont="1" applyFill="1" applyBorder="1" applyAlignment="1">
      <alignment horizontal="left" vertical="center" wrapText="1"/>
      <protection/>
    </xf>
    <xf numFmtId="49" fontId="2" fillId="0" borderId="16" xfId="116" applyNumberFormat="1" applyFont="1" applyFill="1" applyBorder="1" applyAlignment="1">
      <alignment horizontal="center" vertical="center" wrapText="1"/>
      <protection/>
    </xf>
    <xf numFmtId="49" fontId="2" fillId="0" borderId="17" xfId="116" applyNumberFormat="1" applyFont="1" applyFill="1" applyBorder="1" applyAlignment="1">
      <alignment horizontal="center" vertical="center" wrapText="1"/>
      <protection/>
    </xf>
    <xf numFmtId="2" fontId="2" fillId="0" borderId="11" xfId="128" applyNumberFormat="1" applyFont="1" applyFill="1" applyBorder="1" applyAlignment="1">
      <alignment horizontal="center" vertical="center" wrapText="1"/>
    </xf>
    <xf numFmtId="2" fontId="2" fillId="0" borderId="18" xfId="128" applyNumberFormat="1" applyFont="1" applyFill="1" applyBorder="1" applyAlignment="1">
      <alignment horizontal="center" vertical="center" wrapText="1"/>
    </xf>
    <xf numFmtId="2" fontId="2" fillId="0" borderId="19" xfId="116" applyNumberFormat="1" applyFont="1" applyFill="1" applyBorder="1" applyAlignment="1">
      <alignment horizontal="left" vertical="center" wrapText="1"/>
      <protection/>
    </xf>
    <xf numFmtId="49" fontId="2" fillId="0" borderId="19" xfId="116" applyNumberFormat="1" applyFont="1" applyFill="1" applyBorder="1" applyAlignment="1">
      <alignment horizontal="center" vertical="center" wrapText="1"/>
      <protection/>
    </xf>
    <xf numFmtId="2" fontId="2" fillId="0" borderId="10" xfId="116" applyNumberFormat="1" applyFont="1" applyFill="1" applyBorder="1" applyAlignment="1">
      <alignment horizontal="left" vertical="center" wrapText="1"/>
      <protection/>
    </xf>
    <xf numFmtId="49" fontId="2" fillId="0" borderId="10" xfId="116" applyNumberFormat="1" applyFont="1" applyFill="1" applyBorder="1" applyAlignment="1">
      <alignment horizontal="center" vertical="center" wrapText="1"/>
      <protection/>
    </xf>
    <xf numFmtId="49" fontId="2" fillId="0" borderId="12" xfId="116" applyNumberFormat="1" applyFont="1" applyFill="1" applyBorder="1" applyAlignment="1">
      <alignment horizontal="center" vertical="center" wrapText="1"/>
      <protection/>
    </xf>
    <xf numFmtId="49" fontId="2" fillId="0" borderId="13" xfId="128" applyNumberFormat="1" applyFont="1" applyFill="1" applyBorder="1" applyAlignment="1">
      <alignment horizontal="center" vertical="center" wrapText="1"/>
    </xf>
    <xf numFmtId="49" fontId="2" fillId="0" borderId="14" xfId="128" applyNumberFormat="1" applyFont="1" applyFill="1" applyBorder="1" applyAlignment="1">
      <alignment horizontal="center" vertical="center" wrapText="1"/>
    </xf>
    <xf numFmtId="49" fontId="2" fillId="0" borderId="10" xfId="116" applyNumberFormat="1" applyFont="1" applyFill="1" applyBorder="1" applyAlignment="1">
      <alignment horizontal="left" vertical="center" wrapText="1"/>
      <protection/>
    </xf>
    <xf numFmtId="49" fontId="2" fillId="0" borderId="20" xfId="116" applyNumberFormat="1" applyFont="1" applyFill="1" applyBorder="1" applyAlignment="1">
      <alignment horizontal="center" vertical="center" wrapText="1"/>
      <protection/>
    </xf>
    <xf numFmtId="49" fontId="2" fillId="0" borderId="21" xfId="128" applyNumberFormat="1" applyFont="1" applyFill="1" applyBorder="1" applyAlignment="1">
      <alignment horizontal="center" vertical="center" wrapText="1"/>
    </xf>
    <xf numFmtId="49" fontId="2" fillId="0" borderId="22" xfId="128" applyNumberFormat="1" applyFont="1" applyFill="1" applyBorder="1" applyAlignment="1">
      <alignment horizontal="center" vertical="center" wrapText="1"/>
    </xf>
    <xf numFmtId="49" fontId="2" fillId="0" borderId="13" xfId="111" applyNumberFormat="1" applyFont="1" applyFill="1" applyBorder="1" applyAlignment="1">
      <alignment horizontal="center" vertical="center"/>
      <protection/>
    </xf>
    <xf numFmtId="49" fontId="2" fillId="0" borderId="14" xfId="111" applyNumberFormat="1" applyFont="1" applyFill="1" applyBorder="1" applyAlignment="1">
      <alignment horizontal="center" vertical="center"/>
      <protection/>
    </xf>
    <xf numFmtId="0" fontId="2" fillId="0" borderId="10" xfId="114" applyFont="1" applyFill="1" applyBorder="1" applyAlignment="1">
      <alignment horizontal="justify" vertical="center" wrapText="1"/>
      <protection/>
    </xf>
    <xf numFmtId="49" fontId="2" fillId="0" borderId="10" xfId="114" applyNumberFormat="1" applyFont="1" applyFill="1" applyBorder="1" applyAlignment="1">
      <alignment horizontal="center" vertical="center" wrapText="1"/>
      <protection/>
    </xf>
    <xf numFmtId="49" fontId="2" fillId="0" borderId="12" xfId="114" applyNumberFormat="1" applyFont="1" applyFill="1" applyBorder="1" applyAlignment="1">
      <alignment horizontal="center" vertical="center" wrapText="1"/>
      <protection/>
    </xf>
    <xf numFmtId="2" fontId="2" fillId="0" borderId="10" xfId="115" applyNumberFormat="1" applyFont="1" applyFill="1" applyBorder="1" applyAlignment="1">
      <alignment horizontal="justify" vertical="center" wrapText="1"/>
      <protection/>
    </xf>
    <xf numFmtId="49" fontId="2" fillId="0" borderId="10" xfId="115" applyNumberFormat="1" applyFont="1" applyFill="1" applyBorder="1" applyAlignment="1">
      <alignment horizontal="center" vertical="center" wrapText="1"/>
      <protection/>
    </xf>
    <xf numFmtId="49" fontId="2" fillId="0" borderId="12" xfId="115" applyNumberFormat="1" applyFont="1" applyFill="1" applyBorder="1" applyAlignment="1">
      <alignment horizontal="center" vertical="center" wrapText="1"/>
      <protection/>
    </xf>
    <xf numFmtId="0" fontId="1" fillId="0" borderId="0" xfId="103" applyFill="1" applyProtection="1">
      <alignment/>
      <protection hidden="1"/>
    </xf>
    <xf numFmtId="0" fontId="1" fillId="0" borderId="0" xfId="103" applyFill="1">
      <alignment/>
      <protection/>
    </xf>
    <xf numFmtId="0" fontId="2" fillId="0" borderId="10" xfId="103" applyNumberFormat="1" applyFont="1" applyFill="1" applyBorder="1" applyAlignment="1" applyProtection="1">
      <alignment horizontal="center" vertical="center" wrapText="1"/>
      <protection hidden="1"/>
    </xf>
    <xf numFmtId="0" fontId="2" fillId="0" borderId="19" xfId="103" applyNumberFormat="1" applyFont="1" applyFill="1" applyBorder="1" applyAlignment="1" applyProtection="1">
      <alignment horizontal="center" vertical="center" wrapText="1"/>
      <protection hidden="1"/>
    </xf>
    <xf numFmtId="0" fontId="2" fillId="0" borderId="0" xfId="103" applyFont="1" applyFill="1" applyAlignment="1" applyProtection="1">
      <alignment/>
      <protection hidden="1"/>
    </xf>
    <xf numFmtId="49" fontId="4" fillId="0" borderId="14" xfId="116" applyNumberFormat="1" applyFont="1" applyFill="1" applyBorder="1" applyAlignment="1">
      <alignment horizontal="center" vertical="center" wrapText="1"/>
      <protection/>
    </xf>
    <xf numFmtId="0" fontId="2" fillId="0" borderId="12" xfId="103" applyNumberFormat="1" applyFont="1" applyFill="1" applyBorder="1" applyAlignment="1" applyProtection="1">
      <alignment horizontal="center" vertical="center" wrapText="1"/>
      <protection hidden="1"/>
    </xf>
    <xf numFmtId="177" fontId="2" fillId="4" borderId="10" xfId="125" applyNumberFormat="1" applyFont="1" applyFill="1" applyBorder="1" applyAlignment="1">
      <alignment horizontal="right" vertical="center"/>
    </xf>
    <xf numFmtId="177" fontId="2" fillId="19" borderId="10" xfId="128" applyNumberFormat="1" applyFont="1" applyFill="1" applyBorder="1" applyAlignment="1">
      <alignment horizontal="right" vertical="center"/>
    </xf>
    <xf numFmtId="177" fontId="2" fillId="4" borderId="15" xfId="116" applyNumberFormat="1" applyFont="1" applyFill="1" applyBorder="1" applyAlignment="1">
      <alignment horizontal="right" vertical="center"/>
      <protection/>
    </xf>
    <xf numFmtId="177" fontId="2" fillId="0" borderId="15" xfId="0" applyNumberFormat="1" applyFont="1" applyFill="1" applyBorder="1" applyAlignment="1">
      <alignment horizontal="right" vertical="center"/>
    </xf>
    <xf numFmtId="177" fontId="2" fillId="4" borderId="19" xfId="116" applyNumberFormat="1" applyFont="1" applyFill="1" applyBorder="1" applyAlignment="1">
      <alignment horizontal="right" vertical="center"/>
      <protection/>
    </xf>
    <xf numFmtId="177" fontId="2" fillId="0" borderId="16" xfId="116" applyNumberFormat="1" applyFont="1" applyFill="1" applyBorder="1" applyAlignment="1">
      <alignment horizontal="right" vertical="center"/>
      <protection/>
    </xf>
    <xf numFmtId="177" fontId="4" fillId="4" borderId="10" xfId="116" applyNumberFormat="1" applyFont="1" applyFill="1" applyBorder="1" applyAlignment="1">
      <alignment horizontal="right" vertical="center"/>
      <protection/>
    </xf>
    <xf numFmtId="177" fontId="2" fillId="4" borderId="10" xfId="116" applyNumberFormat="1" applyFont="1" applyFill="1" applyBorder="1" applyAlignment="1">
      <alignment horizontal="right" vertical="center"/>
      <protection/>
    </xf>
    <xf numFmtId="177" fontId="2" fillId="0" borderId="10" xfId="116" applyNumberFormat="1" applyFont="1" applyFill="1" applyBorder="1" applyAlignment="1">
      <alignment horizontal="right" vertical="center"/>
      <protection/>
    </xf>
    <xf numFmtId="177" fontId="2" fillId="0" borderId="19" xfId="116" applyNumberFormat="1" applyFont="1" applyFill="1" applyBorder="1" applyAlignment="1">
      <alignment horizontal="right" vertical="center"/>
      <protection/>
    </xf>
    <xf numFmtId="0" fontId="2" fillId="0" borderId="0" xfId="0" applyFont="1" applyFill="1" applyAlignment="1" applyProtection="1">
      <alignment/>
      <protection hidden="1"/>
    </xf>
    <xf numFmtId="0" fontId="2" fillId="0" borderId="0" xfId="103" applyFont="1" applyFill="1" applyProtection="1">
      <alignment/>
      <protection hidden="1"/>
    </xf>
    <xf numFmtId="0" fontId="2" fillId="0" borderId="0" xfId="105" applyFont="1" applyFill="1" applyAlignment="1" applyProtection="1">
      <alignment wrapText="1"/>
      <protection hidden="1"/>
    </xf>
    <xf numFmtId="0" fontId="2" fillId="0" borderId="0" xfId="114" applyFont="1" applyFill="1" applyBorder="1" applyAlignment="1">
      <alignment horizontal="justify" vertical="center" wrapText="1"/>
      <protection/>
    </xf>
    <xf numFmtId="14" fontId="2" fillId="0" borderId="0" xfId="114" applyNumberFormat="1" applyFont="1" applyFill="1" applyBorder="1" applyAlignment="1">
      <alignment horizontal="justify" vertical="center" wrapText="1"/>
      <protection/>
    </xf>
    <xf numFmtId="4" fontId="2" fillId="0" borderId="0" xfId="116"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177" fontId="2" fillId="0" borderId="0" xfId="125" applyNumberFormat="1" applyFont="1" applyFill="1" applyBorder="1" applyAlignment="1">
      <alignment horizontal="right" vertical="center"/>
    </xf>
    <xf numFmtId="0" fontId="2" fillId="0" borderId="0" xfId="103" applyFont="1" applyFill="1" applyAlignment="1" applyProtection="1">
      <alignment/>
      <protection hidden="1"/>
    </xf>
    <xf numFmtId="0" fontId="1" fillId="0" borderId="0" xfId="103" applyFont="1" applyFill="1">
      <alignment/>
      <protection/>
    </xf>
    <xf numFmtId="0" fontId="4" fillId="0" borderId="0" xfId="103" applyFont="1" applyFill="1" applyAlignment="1" applyProtection="1">
      <alignment/>
      <protection hidden="1"/>
    </xf>
    <xf numFmtId="0" fontId="29" fillId="0" borderId="0" xfId="103" applyFont="1" applyFill="1">
      <alignment/>
      <protection/>
    </xf>
    <xf numFmtId="0" fontId="2" fillId="19" borderId="0" xfId="103" applyFont="1" applyFill="1" applyAlignment="1" applyProtection="1">
      <alignment/>
      <protection hidden="1"/>
    </xf>
    <xf numFmtId="0" fontId="1" fillId="19" borderId="0" xfId="103" applyFont="1" applyFill="1">
      <alignment/>
      <protection/>
    </xf>
    <xf numFmtId="49" fontId="2" fillId="0" borderId="0" xfId="116" applyNumberFormat="1" applyFont="1" applyFill="1" applyBorder="1" applyAlignment="1">
      <alignment horizontal="center" vertical="center" wrapText="1"/>
      <protection/>
    </xf>
    <xf numFmtId="2" fontId="2" fillId="0" borderId="0" xfId="128" applyNumberFormat="1" applyFont="1" applyFill="1" applyBorder="1" applyAlignment="1">
      <alignment horizontal="center" vertical="center" wrapText="1"/>
    </xf>
    <xf numFmtId="49" fontId="2" fillId="0" borderId="0" xfId="111" applyNumberFormat="1" applyFont="1" applyFill="1" applyBorder="1" applyAlignment="1">
      <alignment horizontal="center" vertical="center" wrapText="1"/>
      <protection/>
    </xf>
    <xf numFmtId="49" fontId="2" fillId="0" borderId="0" xfId="128" applyNumberFormat="1" applyFont="1" applyFill="1" applyBorder="1" applyAlignment="1">
      <alignment horizontal="center" vertical="center"/>
    </xf>
    <xf numFmtId="49" fontId="2" fillId="0" borderId="0" xfId="111" applyNumberFormat="1" applyFont="1" applyFill="1" applyBorder="1" applyAlignment="1">
      <alignment horizontal="center" vertical="center"/>
      <protection/>
    </xf>
    <xf numFmtId="49" fontId="2" fillId="0" borderId="0" xfId="114" applyNumberFormat="1" applyFont="1" applyFill="1" applyBorder="1" applyAlignment="1">
      <alignment horizontal="center" vertical="center"/>
      <protection/>
    </xf>
    <xf numFmtId="49" fontId="2" fillId="0" borderId="0" xfId="114" applyNumberFormat="1" applyFont="1" applyFill="1" applyBorder="1" applyAlignment="1">
      <alignment horizontal="center" vertical="center" wrapText="1"/>
      <protection/>
    </xf>
    <xf numFmtId="177" fontId="2" fillId="4" borderId="15" xfId="116" applyNumberFormat="1" applyFont="1" applyFill="1" applyBorder="1" applyAlignment="1">
      <alignment vertical="center" wrapText="1"/>
      <protection/>
    </xf>
    <xf numFmtId="177" fontId="2" fillId="0" borderId="16" xfId="116" applyNumberFormat="1" applyFont="1" applyFill="1" applyBorder="1" applyAlignment="1">
      <alignment vertical="center" wrapText="1"/>
      <protection/>
    </xf>
    <xf numFmtId="177" fontId="2" fillId="4" borderId="19" xfId="116" applyNumberFormat="1" applyFont="1" applyFill="1" applyBorder="1" applyAlignment="1">
      <alignment vertical="center" wrapText="1"/>
      <protection/>
    </xf>
    <xf numFmtId="177" fontId="2" fillId="4" borderId="10" xfId="116" applyNumberFormat="1" applyFont="1" applyFill="1" applyBorder="1" applyAlignment="1">
      <alignment horizontal="right" vertical="center" wrapText="1"/>
      <protection/>
    </xf>
    <xf numFmtId="177" fontId="2" fillId="4" borderId="10" xfId="116" applyNumberFormat="1" applyFont="1" applyFill="1" applyBorder="1" applyAlignment="1">
      <alignment horizontal="center" vertical="center" wrapText="1"/>
      <protection/>
    </xf>
    <xf numFmtId="0" fontId="2" fillId="0" borderId="0" xfId="0" applyFont="1" applyFill="1" applyAlignment="1">
      <alignment/>
    </xf>
    <xf numFmtId="4" fontId="2" fillId="0" borderId="0" xfId="0" applyNumberFormat="1" applyFont="1" applyFill="1" applyAlignment="1">
      <alignment/>
    </xf>
    <xf numFmtId="177" fontId="2" fillId="0" borderId="0" xfId="0" applyNumberFormat="1" applyFont="1" applyFill="1" applyAlignment="1">
      <alignment/>
    </xf>
    <xf numFmtId="0" fontId="2" fillId="0" borderId="0" xfId="0" applyFont="1" applyFill="1" applyAlignment="1">
      <alignment horizontal="right"/>
    </xf>
    <xf numFmtId="177" fontId="2" fillId="0" borderId="0" xfId="0" applyNumberFormat="1" applyFont="1" applyFill="1" applyAlignment="1">
      <alignment horizontal="right"/>
    </xf>
    <xf numFmtId="177" fontId="2" fillId="19" borderId="10" xfId="0" applyNumberFormat="1" applyFont="1" applyFill="1" applyBorder="1" applyAlignment="1" applyProtection="1">
      <alignment horizontal="right" vertical="center"/>
      <protection hidden="1"/>
    </xf>
    <xf numFmtId="0" fontId="2" fillId="19" borderId="0" xfId="0" applyFont="1" applyFill="1" applyAlignment="1">
      <alignment/>
    </xf>
    <xf numFmtId="0" fontId="2" fillId="19" borderId="10" xfId="0" applyFont="1" applyFill="1" applyBorder="1" applyAlignment="1" applyProtection="1">
      <alignment horizontal="center"/>
      <protection hidden="1"/>
    </xf>
    <xf numFmtId="49" fontId="2" fillId="19" borderId="10" xfId="0" applyNumberFormat="1" applyFont="1" applyFill="1" applyBorder="1" applyAlignment="1" applyProtection="1">
      <alignment horizontal="centerContinuous"/>
      <protection hidden="1"/>
    </xf>
    <xf numFmtId="49" fontId="2" fillId="19" borderId="10" xfId="0" applyNumberFormat="1" applyFont="1" applyFill="1" applyBorder="1" applyAlignment="1" applyProtection="1">
      <alignment horizontal="center"/>
      <protection hidden="1"/>
    </xf>
    <xf numFmtId="49" fontId="2" fillId="19" borderId="10" xfId="0" applyNumberFormat="1" applyFont="1" applyFill="1" applyBorder="1" applyAlignment="1" applyProtection="1">
      <alignment horizontal="center"/>
      <protection hidden="1"/>
    </xf>
    <xf numFmtId="0" fontId="4" fillId="19" borderId="10" xfId="0" applyFont="1" applyFill="1" applyBorder="1" applyAlignment="1" applyProtection="1">
      <alignment horizontal="center" vertical="center" wrapText="1"/>
      <protection hidden="1"/>
    </xf>
    <xf numFmtId="177" fontId="4" fillId="19" borderId="10" xfId="110" applyNumberFormat="1" applyFont="1" applyFill="1" applyBorder="1" applyAlignment="1">
      <alignment horizontal="right" vertical="center"/>
      <protection/>
    </xf>
    <xf numFmtId="177" fontId="2" fillId="19" borderId="10" xfId="0" applyNumberFormat="1" applyFont="1" applyFill="1" applyBorder="1" applyAlignment="1" applyProtection="1">
      <alignment horizontal="right" wrapText="1"/>
      <protection hidden="1"/>
    </xf>
    <xf numFmtId="177" fontId="4" fillId="19" borderId="10" xfId="128" applyNumberFormat="1" applyFont="1" applyFill="1" applyBorder="1" applyAlignment="1">
      <alignment horizontal="right" vertical="center"/>
    </xf>
    <xf numFmtId="177" fontId="2" fillId="19" borderId="10" xfId="125" applyNumberFormat="1" applyFont="1" applyFill="1" applyBorder="1" applyAlignment="1">
      <alignment horizontal="right" vertical="center"/>
    </xf>
    <xf numFmtId="177" fontId="4" fillId="19" borderId="10" xfId="125" applyNumberFormat="1" applyFont="1" applyFill="1" applyBorder="1" applyAlignment="1">
      <alignment horizontal="right" vertical="center" shrinkToFit="1"/>
    </xf>
    <xf numFmtId="177" fontId="2" fillId="19" borderId="10" xfId="125" applyNumberFormat="1" applyFont="1" applyFill="1" applyBorder="1" applyAlignment="1">
      <alignment horizontal="right" vertical="center" shrinkToFit="1"/>
    </xf>
    <xf numFmtId="177" fontId="4" fillId="19" borderId="10" xfId="0" applyNumberFormat="1" applyFont="1" applyFill="1" applyBorder="1" applyAlignment="1" applyProtection="1">
      <alignment horizontal="right" vertical="center"/>
      <protection hidden="1"/>
    </xf>
    <xf numFmtId="4" fontId="2" fillId="0" borderId="0" xfId="0" applyNumberFormat="1" applyFont="1" applyFill="1" applyBorder="1" applyAlignment="1">
      <alignment/>
    </xf>
    <xf numFmtId="174" fontId="29" fillId="0" borderId="0" xfId="103" applyNumberFormat="1" applyFont="1" applyFill="1">
      <alignment/>
      <protection/>
    </xf>
    <xf numFmtId="0" fontId="2" fillId="0" borderId="0" xfId="0" applyFont="1" applyFill="1" applyBorder="1" applyAlignment="1">
      <alignment/>
    </xf>
    <xf numFmtId="177" fontId="4" fillId="0" borderId="10" xfId="110" applyNumberFormat="1" applyFont="1" applyFill="1" applyBorder="1" applyAlignment="1">
      <alignment horizontal="justify" vertical="center" wrapText="1"/>
      <protection/>
    </xf>
    <xf numFmtId="49" fontId="4" fillId="0" borderId="10" xfId="110" applyNumberFormat="1" applyFont="1" applyFill="1" applyBorder="1" applyAlignment="1">
      <alignment horizontal="center" vertical="center"/>
      <protection/>
    </xf>
    <xf numFmtId="49" fontId="4" fillId="0" borderId="12" xfId="110" applyNumberFormat="1" applyFont="1" applyFill="1" applyBorder="1" applyAlignment="1">
      <alignment horizontal="center" vertical="center"/>
      <protection/>
    </xf>
    <xf numFmtId="49" fontId="4" fillId="0" borderId="13" xfId="110" applyNumberFormat="1" applyFont="1" applyFill="1" applyBorder="1" applyAlignment="1">
      <alignment horizontal="center" vertical="center"/>
      <protection/>
    </xf>
    <xf numFmtId="49" fontId="4" fillId="0" borderId="14" xfId="110" applyNumberFormat="1" applyFont="1" applyFill="1" applyBorder="1" applyAlignment="1">
      <alignment horizontal="center" vertical="center"/>
      <protection/>
    </xf>
    <xf numFmtId="177" fontId="4" fillId="4" borderId="10" xfId="110" applyNumberFormat="1" applyFont="1" applyFill="1" applyBorder="1" applyAlignment="1">
      <alignment horizontal="right" vertical="center"/>
      <protection/>
    </xf>
    <xf numFmtId="0" fontId="4" fillId="0" borderId="10" xfId="116" applyFont="1" applyFill="1" applyBorder="1" applyAlignment="1">
      <alignment horizontal="justify" vertical="center" wrapText="1"/>
      <protection/>
    </xf>
    <xf numFmtId="49" fontId="4" fillId="0" borderId="12" xfId="128" applyNumberFormat="1" applyFont="1" applyFill="1" applyBorder="1" applyAlignment="1">
      <alignment horizontal="center" vertical="center"/>
    </xf>
    <xf numFmtId="49" fontId="4" fillId="0" borderId="13" xfId="128" applyNumberFormat="1" applyFont="1" applyFill="1" applyBorder="1" applyAlignment="1">
      <alignment horizontal="center" vertical="center"/>
    </xf>
    <xf numFmtId="49" fontId="4" fillId="0" borderId="14" xfId="128" applyNumberFormat="1" applyFont="1" applyFill="1" applyBorder="1" applyAlignment="1">
      <alignment horizontal="center" vertical="center"/>
    </xf>
    <xf numFmtId="177" fontId="4" fillId="4" borderId="10" xfId="128" applyNumberFormat="1" applyFont="1" applyFill="1" applyBorder="1" applyAlignment="1">
      <alignment horizontal="right" vertical="center"/>
    </xf>
    <xf numFmtId="0" fontId="2" fillId="0" borderId="10" xfId="116" applyFont="1" applyFill="1" applyBorder="1" applyAlignment="1">
      <alignment horizontal="justify" vertical="center" wrapText="1"/>
      <protection/>
    </xf>
    <xf numFmtId="49" fontId="2" fillId="0" borderId="10" xfId="110" applyNumberFormat="1" applyFont="1" applyFill="1" applyBorder="1" applyAlignment="1">
      <alignment horizontal="center" vertical="center"/>
      <protection/>
    </xf>
    <xf numFmtId="49" fontId="2" fillId="0" borderId="12" xfId="128" applyNumberFormat="1" applyFont="1" applyFill="1" applyBorder="1" applyAlignment="1">
      <alignment horizontal="center" vertical="center"/>
    </xf>
    <xf numFmtId="49" fontId="2" fillId="0" borderId="13" xfId="128" applyNumberFormat="1" applyFont="1" applyFill="1" applyBorder="1" applyAlignment="1">
      <alignment horizontal="center" vertical="center"/>
    </xf>
    <xf numFmtId="49" fontId="2" fillId="0" borderId="14" xfId="128" applyNumberFormat="1" applyFont="1" applyFill="1" applyBorder="1" applyAlignment="1">
      <alignment horizontal="center" vertical="center"/>
    </xf>
    <xf numFmtId="177" fontId="2" fillId="4" borderId="10" xfId="128" applyNumberFormat="1" applyFont="1" applyFill="1" applyBorder="1" applyAlignment="1">
      <alignment horizontal="right" vertical="center"/>
    </xf>
    <xf numFmtId="177" fontId="2" fillId="0" borderId="10" xfId="128" applyNumberFormat="1" applyFont="1" applyFill="1" applyBorder="1" applyAlignment="1">
      <alignment horizontal="right" vertical="center"/>
    </xf>
    <xf numFmtId="177" fontId="2" fillId="4" borderId="10" xfId="0" applyNumberFormat="1" applyFont="1" applyFill="1" applyBorder="1" applyAlignment="1" applyProtection="1">
      <alignment horizontal="right" vertical="center"/>
      <protection hidden="1"/>
    </xf>
    <xf numFmtId="177" fontId="2" fillId="0" borderId="10" xfId="0" applyNumberFormat="1" applyFont="1" applyFill="1" applyBorder="1" applyAlignment="1" applyProtection="1">
      <alignment horizontal="right" vertical="center"/>
      <protection hidden="1"/>
    </xf>
    <xf numFmtId="0" fontId="4" fillId="0" borderId="10" xfId="0" applyNumberFormat="1" applyFont="1" applyFill="1" applyBorder="1" applyAlignment="1">
      <alignment vertical="center" wrapText="1"/>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2" fillId="0" borderId="10" xfId="0" applyNumberFormat="1" applyFont="1" applyFill="1" applyBorder="1" applyAlignment="1">
      <alignment horizontal="justify" vertical="center" wrapText="1"/>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0" xfId="0" applyFont="1" applyFill="1" applyBorder="1" applyAlignment="1">
      <alignment vertical="center" wrapText="1"/>
    </xf>
    <xf numFmtId="2" fontId="2" fillId="0" borderId="10" xfId="116" applyNumberFormat="1" applyFont="1" applyFill="1" applyBorder="1" applyAlignment="1">
      <alignment horizontal="justify" vertical="center" wrapText="1"/>
      <protection/>
    </xf>
    <xf numFmtId="2" fontId="2" fillId="0" borderId="12" xfId="128" applyNumberFormat="1" applyFont="1" applyFill="1" applyBorder="1" applyAlignment="1">
      <alignment horizontal="center" vertical="center"/>
    </xf>
    <xf numFmtId="2" fontId="2" fillId="0" borderId="13" xfId="128" applyNumberFormat="1" applyFont="1" applyFill="1" applyBorder="1" applyAlignment="1">
      <alignment horizontal="center" vertical="center"/>
    </xf>
    <xf numFmtId="2" fontId="2" fillId="0" borderId="14" xfId="128" applyNumberFormat="1" applyFont="1" applyFill="1" applyBorder="1" applyAlignment="1">
      <alignment horizontal="center" vertical="center"/>
    </xf>
    <xf numFmtId="2" fontId="4" fillId="0" borderId="10" xfId="116" applyNumberFormat="1" applyFont="1" applyFill="1" applyBorder="1" applyAlignment="1">
      <alignment horizontal="justify" vertical="center" wrapText="1"/>
      <protection/>
    </xf>
    <xf numFmtId="2" fontId="4" fillId="0" borderId="12" xfId="128" applyNumberFormat="1" applyFont="1" applyFill="1" applyBorder="1" applyAlignment="1">
      <alignment horizontal="center" vertical="center"/>
    </xf>
    <xf numFmtId="2" fontId="4" fillId="0" borderId="13" xfId="128" applyNumberFormat="1" applyFont="1" applyFill="1" applyBorder="1" applyAlignment="1">
      <alignment horizontal="center" vertical="center"/>
    </xf>
    <xf numFmtId="2" fontId="4" fillId="0" borderId="14" xfId="128" applyNumberFormat="1" applyFont="1" applyFill="1" applyBorder="1" applyAlignment="1">
      <alignment horizontal="center" vertical="center"/>
    </xf>
    <xf numFmtId="0" fontId="4" fillId="0" borderId="10" xfId="116" applyFont="1" applyFill="1" applyBorder="1" applyAlignment="1" quotePrefix="1">
      <alignment horizontal="justify" vertical="center" wrapText="1"/>
      <protection/>
    </xf>
    <xf numFmtId="49" fontId="2" fillId="0" borderId="12" xfId="127" applyNumberFormat="1" applyFont="1" applyFill="1" applyBorder="1" applyAlignment="1">
      <alignment horizontal="center" vertical="center"/>
    </xf>
    <xf numFmtId="49" fontId="2" fillId="0" borderId="13" xfId="127" applyNumberFormat="1" applyFont="1" applyFill="1" applyBorder="1" applyAlignment="1">
      <alignment horizontal="center" vertical="center"/>
    </xf>
    <xf numFmtId="49" fontId="2" fillId="0" borderId="14" xfId="127" applyNumberFormat="1" applyFont="1" applyFill="1" applyBorder="1" applyAlignment="1">
      <alignment horizontal="center" vertical="center"/>
    </xf>
    <xf numFmtId="177" fontId="2" fillId="0" borderId="10" xfId="127" applyNumberFormat="1" applyFont="1" applyFill="1" applyBorder="1" applyAlignment="1">
      <alignment horizontal="right" vertical="center"/>
    </xf>
    <xf numFmtId="177" fontId="2" fillId="4" borderId="10" xfId="127" applyNumberFormat="1" applyFont="1" applyFill="1" applyBorder="1" applyAlignment="1">
      <alignment horizontal="right" vertical="center"/>
    </xf>
    <xf numFmtId="0" fontId="2" fillId="19" borderId="10" xfId="116" applyFont="1" applyFill="1" applyBorder="1" applyAlignment="1">
      <alignment horizontal="justify" vertical="center" wrapText="1"/>
      <protection/>
    </xf>
    <xf numFmtId="0" fontId="2" fillId="0" borderId="10" xfId="0" applyNumberFormat="1" applyFont="1" applyFill="1" applyBorder="1" applyAlignment="1" applyProtection="1">
      <alignment vertical="top" wrapText="1"/>
      <protection locked="0"/>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vertical="center" wrapText="1"/>
      <protection locked="0"/>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vertical="center" wrapText="1"/>
      <protection locked="0"/>
    </xf>
    <xf numFmtId="0" fontId="2" fillId="0" borderId="10" xfId="0" applyFont="1" applyFill="1" applyBorder="1" applyAlignment="1">
      <alignment horizontal="justify" vertical="center" wrapText="1"/>
    </xf>
    <xf numFmtId="0" fontId="2" fillId="0" borderId="10" xfId="109" applyFont="1" applyFill="1" applyBorder="1" applyAlignment="1">
      <alignment horizontal="justify" vertical="center" wrapText="1"/>
      <protection/>
    </xf>
    <xf numFmtId="0" fontId="4" fillId="0" borderId="10" xfId="109" applyFont="1" applyFill="1" applyBorder="1" applyAlignment="1">
      <alignment horizontal="justify" vertical="center" wrapText="1"/>
      <protection/>
    </xf>
    <xf numFmtId="49" fontId="2" fillId="19" borderId="12" xfId="128" applyNumberFormat="1" applyFont="1" applyFill="1" applyBorder="1" applyAlignment="1">
      <alignment horizontal="center" vertical="center"/>
    </xf>
    <xf numFmtId="49" fontId="2" fillId="19" borderId="13" xfId="128" applyNumberFormat="1" applyFont="1" applyFill="1" applyBorder="1" applyAlignment="1">
      <alignment horizontal="center" vertical="center"/>
    </xf>
    <xf numFmtId="49" fontId="2" fillId="19" borderId="14" xfId="128" applyNumberFormat="1" applyFont="1" applyFill="1" applyBorder="1" applyAlignment="1">
      <alignment horizontal="center" vertical="center"/>
    </xf>
    <xf numFmtId="49" fontId="4" fillId="0" borderId="12" xfId="127" applyNumberFormat="1" applyFont="1" applyFill="1" applyBorder="1" applyAlignment="1">
      <alignment horizontal="center" vertical="center"/>
    </xf>
    <xf numFmtId="49" fontId="4" fillId="0" borderId="13" xfId="127" applyNumberFormat="1" applyFont="1" applyFill="1" applyBorder="1" applyAlignment="1">
      <alignment horizontal="center" vertical="center"/>
    </xf>
    <xf numFmtId="49" fontId="4" fillId="0" borderId="14" xfId="127" applyNumberFormat="1" applyFont="1" applyFill="1" applyBorder="1" applyAlignment="1">
      <alignment horizontal="center" vertical="center"/>
    </xf>
    <xf numFmtId="0" fontId="2" fillId="0" borderId="10" xfId="108" applyNumberFormat="1" applyFont="1" applyFill="1" applyBorder="1" applyAlignment="1" applyProtection="1">
      <alignment horizontal="justify" vertical="center" wrapText="1"/>
      <protection hidden="1"/>
    </xf>
    <xf numFmtId="178" fontId="4" fillId="0" borderId="10" xfId="110" applyNumberFormat="1" applyFont="1" applyFill="1" applyBorder="1" applyAlignment="1">
      <alignment horizontal="justify" vertical="center" wrapText="1"/>
      <protection/>
    </xf>
    <xf numFmtId="0" fontId="4" fillId="0" borderId="10" xfId="113" applyFont="1" applyFill="1" applyBorder="1" applyAlignment="1">
      <alignment horizontal="justify" vertical="center" wrapText="1"/>
      <protection/>
    </xf>
    <xf numFmtId="178" fontId="4" fillId="0" borderId="13" xfId="110" applyNumberFormat="1" applyFont="1" applyFill="1" applyBorder="1" applyAlignment="1">
      <alignment horizontal="center" vertical="center"/>
      <protection/>
    </xf>
    <xf numFmtId="178" fontId="4" fillId="0" borderId="14" xfId="110" applyNumberFormat="1" applyFont="1" applyFill="1" applyBorder="1" applyAlignment="1">
      <alignment horizontal="center" vertical="center"/>
      <protection/>
    </xf>
    <xf numFmtId="0" fontId="2" fillId="0" borderId="10" xfId="113" applyFont="1" applyFill="1" applyBorder="1" applyAlignment="1">
      <alignment horizontal="justify" vertical="center" wrapText="1"/>
      <protection/>
    </xf>
    <xf numFmtId="49" fontId="2" fillId="0" borderId="13" xfId="113" applyNumberFormat="1" applyFont="1" applyFill="1" applyBorder="1" applyAlignment="1">
      <alignment horizontal="center" vertical="center"/>
      <protection/>
    </xf>
    <xf numFmtId="49" fontId="2" fillId="0" borderId="14" xfId="113" applyNumberFormat="1" applyFont="1" applyFill="1" applyBorder="1" applyAlignment="1">
      <alignment horizontal="center" vertical="center"/>
      <protection/>
    </xf>
    <xf numFmtId="177" fontId="4" fillId="4" borderId="10" xfId="127" applyNumberFormat="1" applyFont="1" applyFill="1" applyBorder="1" applyAlignment="1">
      <alignment horizontal="right" vertical="center" shrinkToFit="1"/>
    </xf>
    <xf numFmtId="49" fontId="4" fillId="0" borderId="13" xfId="113" applyNumberFormat="1" applyFont="1" applyFill="1" applyBorder="1" applyAlignment="1">
      <alignment horizontal="center" vertical="center"/>
      <protection/>
    </xf>
    <xf numFmtId="49" fontId="4" fillId="0" borderId="14" xfId="113" applyNumberFormat="1" applyFont="1" applyFill="1" applyBorder="1" applyAlignment="1">
      <alignment horizontal="center" vertical="center"/>
      <protection/>
    </xf>
    <xf numFmtId="177" fontId="2" fillId="0" borderId="10" xfId="127" applyNumberFormat="1" applyFont="1" applyFill="1" applyBorder="1" applyAlignment="1">
      <alignment horizontal="right" vertical="center" shrinkToFit="1"/>
    </xf>
    <xf numFmtId="0" fontId="4" fillId="0" borderId="12" xfId="113" applyFont="1" applyFill="1" applyBorder="1" applyAlignment="1">
      <alignment horizontal="justify" vertical="center" wrapText="1"/>
      <protection/>
    </xf>
    <xf numFmtId="0" fontId="2" fillId="0" borderId="12" xfId="113" applyFont="1" applyFill="1" applyBorder="1" applyAlignment="1">
      <alignment horizontal="justify" vertical="center" wrapText="1"/>
      <protection/>
    </xf>
    <xf numFmtId="177" fontId="2" fillId="4" borderId="10" xfId="127" applyNumberFormat="1" applyFont="1" applyFill="1" applyBorder="1" applyAlignment="1">
      <alignment horizontal="right" vertical="center" shrinkToFit="1"/>
    </xf>
    <xf numFmtId="11" fontId="2" fillId="0" borderId="10" xfId="0" applyNumberFormat="1" applyFont="1" applyFill="1" applyBorder="1" applyAlignment="1">
      <alignment horizontal="justify" vertical="center" wrapText="1"/>
    </xf>
    <xf numFmtId="177" fontId="2" fillId="0" borderId="10" xfId="0" applyNumberFormat="1" applyFont="1" applyFill="1" applyBorder="1" applyAlignment="1">
      <alignment vertical="center"/>
    </xf>
    <xf numFmtId="0" fontId="2" fillId="0" borderId="10" xfId="123" applyFont="1" applyFill="1" applyBorder="1" applyAlignment="1">
      <alignment horizontal="justify" vertical="center" wrapText="1"/>
      <protection/>
    </xf>
    <xf numFmtId="0" fontId="4" fillId="0" borderId="10" xfId="0" applyNumberFormat="1" applyFont="1" applyFill="1" applyBorder="1" applyAlignment="1">
      <alignment horizontal="justify" vertical="center" wrapText="1"/>
    </xf>
    <xf numFmtId="177" fontId="4" fillId="4" borderId="10" xfId="0" applyNumberFormat="1" applyFont="1" applyFill="1" applyBorder="1" applyAlignment="1" applyProtection="1">
      <alignment horizontal="right" vertical="center"/>
      <protection hidden="1"/>
    </xf>
    <xf numFmtId="0" fontId="4" fillId="0" borderId="10" xfId="104" applyNumberFormat="1" applyFont="1" applyFill="1" applyBorder="1" applyAlignment="1" applyProtection="1">
      <alignment horizontal="left" vertical="top" wrapText="1"/>
      <protection hidden="1"/>
    </xf>
    <xf numFmtId="177" fontId="2" fillId="6" borderId="10" xfId="0" applyNumberFormat="1" applyFont="1" applyFill="1" applyBorder="1" applyAlignment="1">
      <alignment horizontal="right" vertical="center"/>
    </xf>
    <xf numFmtId="200" fontId="3" fillId="0" borderId="10" xfId="0" applyNumberFormat="1" applyFont="1" applyFill="1" applyBorder="1" applyAlignment="1" applyProtection="1">
      <alignment horizontal="right"/>
      <protection hidden="1"/>
    </xf>
    <xf numFmtId="0" fontId="1" fillId="0" borderId="0" xfId="103" applyNumberFormat="1" applyFont="1" applyFill="1" applyAlignment="1" applyProtection="1">
      <alignment/>
      <protection hidden="1"/>
    </xf>
    <xf numFmtId="0" fontId="2" fillId="0" borderId="0" xfId="103" applyNumberFormat="1" applyFont="1" applyFill="1" applyAlignment="1" applyProtection="1">
      <alignment horizontal="right"/>
      <protection hidden="1"/>
    </xf>
    <xf numFmtId="0" fontId="1" fillId="0" borderId="0" xfId="103" applyNumberFormat="1" applyFont="1" applyFill="1" applyAlignment="1" applyProtection="1">
      <alignment horizontal="centerContinuous"/>
      <protection hidden="1"/>
    </xf>
    <xf numFmtId="0" fontId="1" fillId="0" borderId="0" xfId="103" applyFont="1" applyFill="1" applyProtection="1">
      <alignment/>
      <protection hidden="1"/>
    </xf>
    <xf numFmtId="0" fontId="2" fillId="0" borderId="10" xfId="107" applyNumberFormat="1" applyFont="1" applyFill="1" applyBorder="1" applyAlignment="1" applyProtection="1">
      <alignment wrapText="1"/>
      <protection hidden="1"/>
    </xf>
    <xf numFmtId="0" fontId="2" fillId="0" borderId="10" xfId="107" applyNumberFormat="1" applyFont="1" applyFill="1" applyBorder="1" applyAlignment="1" applyProtection="1">
      <alignment horizontal="center"/>
      <protection hidden="1"/>
    </xf>
    <xf numFmtId="0" fontId="2" fillId="0" borderId="12" xfId="107" applyNumberFormat="1" applyFont="1" applyFill="1" applyBorder="1" applyAlignment="1" applyProtection="1">
      <alignment horizontal="center"/>
      <protection hidden="1"/>
    </xf>
    <xf numFmtId="177" fontId="2" fillId="0" borderId="12" xfId="107" applyNumberFormat="1" applyFont="1" applyFill="1" applyBorder="1" applyAlignment="1" applyProtection="1">
      <alignment horizontal="right"/>
      <protection hidden="1"/>
    </xf>
    <xf numFmtId="0" fontId="2" fillId="0" borderId="10" xfId="107" applyFont="1" applyFill="1" applyBorder="1" applyAlignment="1" applyProtection="1">
      <alignment wrapText="1"/>
      <protection hidden="1"/>
    </xf>
    <xf numFmtId="172" fontId="2" fillId="0" borderId="23" xfId="106" applyNumberFormat="1" applyFont="1" applyFill="1" applyBorder="1" applyAlignment="1" applyProtection="1">
      <alignment horizontal="left" vertical="top" wrapText="1"/>
      <protection hidden="1"/>
    </xf>
    <xf numFmtId="181" fontId="2" fillId="0" borderId="12" xfId="106" applyNumberFormat="1" applyFont="1" applyFill="1" applyBorder="1" applyAlignment="1" applyProtection="1">
      <alignment horizontal="center" vertical="center"/>
      <protection hidden="1"/>
    </xf>
    <xf numFmtId="177" fontId="2" fillId="0" borderId="10" xfId="107" applyNumberFormat="1" applyFont="1" applyFill="1" applyBorder="1" applyAlignment="1" applyProtection="1">
      <alignment horizontal="right"/>
      <protection hidden="1"/>
    </xf>
    <xf numFmtId="0" fontId="2" fillId="0" borderId="10" xfId="107" applyNumberFormat="1" applyFont="1" applyFill="1" applyBorder="1" applyAlignment="1" applyProtection="1">
      <alignment horizontal="center" wrapText="1"/>
      <protection hidden="1"/>
    </xf>
    <xf numFmtId="0" fontId="1" fillId="0" borderId="0" xfId="103" applyFont="1" applyFill="1">
      <alignment/>
      <protection/>
    </xf>
    <xf numFmtId="0" fontId="2" fillId="0" borderId="13" xfId="107" applyNumberFormat="1" applyFont="1" applyFill="1" applyBorder="1" applyAlignment="1" applyProtection="1">
      <alignment horizontal="center" wrapText="1"/>
      <protection hidden="1"/>
    </xf>
    <xf numFmtId="0" fontId="2" fillId="0" borderId="14" xfId="107" applyNumberFormat="1" applyFont="1" applyFill="1" applyBorder="1" applyAlignment="1" applyProtection="1">
      <alignment horizontal="center" wrapText="1"/>
      <protection hidden="1"/>
    </xf>
    <xf numFmtId="182" fontId="2" fillId="0" borderId="10" xfId="106" applyNumberFormat="1" applyFont="1" applyFill="1" applyBorder="1" applyAlignment="1" applyProtection="1">
      <alignment horizontal="right" vertical="center"/>
      <protection hidden="1"/>
    </xf>
    <xf numFmtId="180" fontId="2" fillId="0" borderId="13" xfId="106" applyNumberFormat="1" applyFont="1" applyFill="1" applyBorder="1" applyAlignment="1" applyProtection="1">
      <alignment horizontal="center" vertical="center"/>
      <protection hidden="1"/>
    </xf>
    <xf numFmtId="202" fontId="2" fillId="0" borderId="13" xfId="106" applyNumberFormat="1" applyFont="1" applyFill="1" applyBorder="1" applyAlignment="1" applyProtection="1">
      <alignment horizontal="center" vertical="center"/>
      <protection hidden="1"/>
    </xf>
    <xf numFmtId="181" fontId="2" fillId="0" borderId="13" xfId="106" applyNumberFormat="1" applyFont="1" applyFill="1" applyBorder="1" applyAlignment="1" applyProtection="1">
      <alignment horizontal="center" vertical="center"/>
      <protection hidden="1"/>
    </xf>
    <xf numFmtId="181" fontId="2" fillId="0" borderId="14" xfId="106" applyNumberFormat="1" applyFont="1" applyFill="1" applyBorder="1" applyAlignment="1" applyProtection="1">
      <alignment horizontal="center" vertical="center"/>
      <protection hidden="1"/>
    </xf>
    <xf numFmtId="0" fontId="2" fillId="0" borderId="10" xfId="107" applyNumberFormat="1" applyFont="1" applyFill="1" applyBorder="1" applyAlignment="1" applyProtection="1">
      <alignment horizontal="center" vertical="center"/>
      <protection hidden="1"/>
    </xf>
    <xf numFmtId="0" fontId="2" fillId="0" borderId="13" xfId="107" applyNumberFormat="1" applyFont="1" applyFill="1" applyBorder="1" applyAlignment="1" applyProtection="1">
      <alignment horizontal="center"/>
      <protection hidden="1"/>
    </xf>
    <xf numFmtId="0" fontId="2" fillId="0" borderId="14" xfId="107" applyNumberFormat="1" applyFont="1" applyFill="1" applyBorder="1" applyAlignment="1" applyProtection="1">
      <alignment horizontal="center"/>
      <protection hidden="1"/>
    </xf>
    <xf numFmtId="0" fontId="4" fillId="4" borderId="10" xfId="113" applyNumberFormat="1" applyFont="1" applyFill="1" applyBorder="1" applyAlignment="1">
      <alignment horizontal="left" vertical="center" wrapText="1"/>
      <protection/>
    </xf>
    <xf numFmtId="49" fontId="4" fillId="4" borderId="10" xfId="110" applyNumberFormat="1" applyFont="1" applyFill="1" applyBorder="1" applyAlignment="1">
      <alignment horizontal="center" vertical="center"/>
      <protection/>
    </xf>
    <xf numFmtId="0" fontId="2" fillId="0" borderId="10" xfId="113" applyNumberFormat="1" applyFont="1" applyFill="1" applyBorder="1" applyAlignment="1">
      <alignment horizontal="left" vertical="center" wrapText="1"/>
      <protection/>
    </xf>
    <xf numFmtId="0" fontId="2" fillId="0" borderId="10" xfId="113" applyFont="1" applyFill="1" applyBorder="1" applyAlignment="1">
      <alignment horizontal="center" vertical="center" wrapText="1"/>
      <protection/>
    </xf>
    <xf numFmtId="177" fontId="2" fillId="0" borderId="10" xfId="0" applyNumberFormat="1" applyFont="1" applyFill="1" applyBorder="1" applyAlignment="1" applyProtection="1">
      <alignment horizontal="right" wrapText="1"/>
      <protection hidden="1"/>
    </xf>
    <xf numFmtId="0" fontId="2" fillId="0" borderId="10" xfId="104" applyNumberFormat="1" applyFont="1" applyFill="1" applyBorder="1" applyAlignment="1" applyProtection="1">
      <alignment horizontal="left" vertical="top" wrapText="1"/>
      <protection hidden="1"/>
    </xf>
    <xf numFmtId="177" fontId="2" fillId="4" borderId="10" xfId="128" applyNumberFormat="1" applyFont="1" applyFill="1" applyBorder="1" applyAlignment="1">
      <alignment horizontal="right" vertical="center"/>
    </xf>
    <xf numFmtId="177" fontId="2" fillId="4" borderId="10" xfId="0" applyNumberFormat="1" applyFont="1" applyFill="1" applyBorder="1" applyAlignment="1" applyProtection="1">
      <alignment horizontal="right" vertical="center"/>
      <protection hidden="1"/>
    </xf>
    <xf numFmtId="2" fontId="4" fillId="0" borderId="16" xfId="116" applyNumberFormat="1" applyFont="1" applyFill="1" applyBorder="1" applyAlignment="1">
      <alignment horizontal="left" vertical="center" wrapText="1"/>
      <protection/>
    </xf>
    <xf numFmtId="177" fontId="2" fillId="4" borderId="10" xfId="0" applyNumberFormat="1" applyFont="1" applyFill="1" applyBorder="1" applyAlignment="1">
      <alignment horizontal="right" vertical="center"/>
    </xf>
    <xf numFmtId="2" fontId="2" fillId="0" borderId="11" xfId="128" applyNumberFormat="1" applyFont="1" applyFill="1" applyBorder="1" applyAlignment="1">
      <alignment vertical="center" wrapText="1"/>
    </xf>
    <xf numFmtId="4" fontId="2" fillId="0" borderId="0" xfId="116" applyNumberFormat="1" applyFont="1" applyFill="1" applyBorder="1" applyAlignment="1">
      <alignment horizontal="center" vertical="center" wrapText="1"/>
      <protection/>
    </xf>
    <xf numFmtId="172" fontId="4" fillId="4" borderId="23" xfId="106" applyNumberFormat="1" applyFont="1" applyFill="1" applyBorder="1" applyAlignment="1" applyProtection="1">
      <alignment horizontal="left" vertical="top" wrapText="1"/>
      <protection hidden="1"/>
    </xf>
    <xf numFmtId="0" fontId="4" fillId="4" borderId="10" xfId="107" applyNumberFormat="1" applyFont="1" applyFill="1" applyBorder="1" applyAlignment="1" applyProtection="1">
      <alignment horizontal="center" vertical="center"/>
      <protection hidden="1"/>
    </xf>
    <xf numFmtId="181" fontId="4" fillId="4" borderId="12" xfId="106" applyNumberFormat="1" applyFont="1" applyFill="1" applyBorder="1" applyAlignment="1" applyProtection="1">
      <alignment horizontal="center" vertical="center"/>
      <protection hidden="1"/>
    </xf>
    <xf numFmtId="180" fontId="4" fillId="4" borderId="13" xfId="106" applyNumberFormat="1" applyFont="1" applyFill="1" applyBorder="1" applyAlignment="1" applyProtection="1">
      <alignment horizontal="center" vertical="center"/>
      <protection hidden="1"/>
    </xf>
    <xf numFmtId="202" fontId="4" fillId="4" borderId="13" xfId="106" applyNumberFormat="1" applyFont="1" applyFill="1" applyBorder="1" applyAlignment="1" applyProtection="1">
      <alignment horizontal="center" vertical="center"/>
      <protection hidden="1"/>
    </xf>
    <xf numFmtId="49" fontId="4" fillId="4" borderId="13" xfId="106" applyNumberFormat="1" applyFont="1" applyFill="1" applyBorder="1" applyAlignment="1" applyProtection="1">
      <alignment horizontal="center" vertical="center"/>
      <protection hidden="1"/>
    </xf>
    <xf numFmtId="49" fontId="4" fillId="4" borderId="14" xfId="106" applyNumberFormat="1" applyFont="1" applyFill="1" applyBorder="1" applyAlignment="1" applyProtection="1">
      <alignment horizontal="center" vertical="center"/>
      <protection hidden="1"/>
    </xf>
    <xf numFmtId="182" fontId="4" fillId="4" borderId="10" xfId="106" applyNumberFormat="1" applyFont="1" applyFill="1" applyBorder="1" applyAlignment="1" applyProtection="1">
      <alignment horizontal="right" vertical="center"/>
      <protection hidden="1"/>
    </xf>
    <xf numFmtId="177" fontId="4" fillId="4" borderId="10" xfId="107" applyNumberFormat="1" applyFont="1" applyFill="1" applyBorder="1" applyAlignment="1" applyProtection="1">
      <alignment horizontal="right"/>
      <protection hidden="1"/>
    </xf>
    <xf numFmtId="181" fontId="4" fillId="4" borderId="13" xfId="106" applyNumberFormat="1" applyFont="1" applyFill="1" applyBorder="1" applyAlignment="1" applyProtection="1">
      <alignment horizontal="center" vertical="center"/>
      <protection hidden="1"/>
    </xf>
    <xf numFmtId="177" fontId="2" fillId="0" borderId="10" xfId="127" applyNumberFormat="1" applyFont="1" applyFill="1" applyBorder="1" applyAlignment="1">
      <alignment horizontal="right" vertical="center" shrinkToFit="1"/>
    </xf>
    <xf numFmtId="177" fontId="2" fillId="0" borderId="10" xfId="128" applyNumberFormat="1" applyFont="1" applyFill="1" applyBorder="1" applyAlignment="1">
      <alignment horizontal="right" vertical="center"/>
    </xf>
    <xf numFmtId="0" fontId="2" fillId="0" borderId="12" xfId="113" applyFont="1" applyFill="1" applyBorder="1" applyAlignment="1">
      <alignment horizontal="center" vertical="center" wrapText="1"/>
      <protection/>
    </xf>
    <xf numFmtId="0" fontId="2" fillId="0" borderId="13" xfId="113" applyFont="1" applyFill="1" applyBorder="1" applyAlignment="1">
      <alignment horizontal="center" vertical="center" wrapText="1"/>
      <protection/>
    </xf>
    <xf numFmtId="0" fontId="2" fillId="0" borderId="14" xfId="113" applyFont="1" applyFill="1" applyBorder="1" applyAlignment="1">
      <alignment horizontal="center" vertical="center" wrapText="1"/>
      <protection/>
    </xf>
    <xf numFmtId="49" fontId="4" fillId="0" borderId="10" xfId="128" applyNumberFormat="1" applyFont="1" applyFill="1" applyBorder="1" applyAlignment="1">
      <alignment horizontal="center" vertical="center" wrapText="1"/>
    </xf>
    <xf numFmtId="0" fontId="4" fillId="0" borderId="0" xfId="0" applyFont="1" applyFill="1" applyAlignment="1">
      <alignment horizontal="center"/>
    </xf>
    <xf numFmtId="49" fontId="4" fillId="4" borderId="12" xfId="110" applyNumberFormat="1" applyFont="1" applyFill="1" applyBorder="1" applyAlignment="1">
      <alignment horizontal="center" vertical="center"/>
      <protection/>
    </xf>
    <xf numFmtId="49" fontId="4" fillId="4" borderId="13" xfId="110" applyNumberFormat="1" applyFont="1" applyFill="1" applyBorder="1" applyAlignment="1">
      <alignment horizontal="center" vertical="center"/>
      <protection/>
    </xf>
    <xf numFmtId="49" fontId="4" fillId="4" borderId="14" xfId="110" applyNumberFormat="1" applyFont="1" applyFill="1" applyBorder="1" applyAlignment="1">
      <alignment horizontal="center" vertical="center"/>
      <protection/>
    </xf>
    <xf numFmtId="0" fontId="2" fillId="0" borderId="12" xfId="103" applyNumberFormat="1" applyFont="1" applyFill="1" applyBorder="1" applyAlignment="1" applyProtection="1">
      <alignment horizontal="center" vertical="center" wrapText="1"/>
      <protection hidden="1"/>
    </xf>
    <xf numFmtId="0" fontId="2" fillId="0" borderId="13" xfId="103" applyNumberFormat="1" applyFont="1" applyFill="1" applyBorder="1" applyAlignment="1" applyProtection="1">
      <alignment horizontal="center" vertical="center" wrapText="1"/>
      <protection hidden="1"/>
    </xf>
    <xf numFmtId="0" fontId="2" fillId="0" borderId="14" xfId="103" applyNumberFormat="1" applyFont="1" applyFill="1" applyBorder="1" applyAlignment="1" applyProtection="1">
      <alignment horizontal="center" vertical="center" wrapText="1"/>
      <protection hidden="1"/>
    </xf>
    <xf numFmtId="0" fontId="2" fillId="0" borderId="12" xfId="107" applyNumberFormat="1" applyFont="1" applyFill="1" applyBorder="1" applyAlignment="1" applyProtection="1">
      <alignment horizontal="center" wrapText="1"/>
      <protection hidden="1"/>
    </xf>
    <xf numFmtId="0" fontId="2" fillId="0" borderId="13" xfId="107" applyNumberFormat="1" applyFont="1" applyFill="1" applyBorder="1" applyAlignment="1" applyProtection="1">
      <alignment horizontal="center" wrapText="1"/>
      <protection hidden="1"/>
    </xf>
    <xf numFmtId="0" fontId="2" fillId="0" borderId="14" xfId="107" applyNumberFormat="1" applyFont="1" applyFill="1" applyBorder="1" applyAlignment="1" applyProtection="1">
      <alignment horizontal="center" wrapText="1"/>
      <protection hidden="1"/>
    </xf>
    <xf numFmtId="2" fontId="2" fillId="0" borderId="21" xfId="128" applyNumberFormat="1" applyFont="1" applyFill="1" applyBorder="1" applyAlignment="1">
      <alignment horizontal="center" vertical="center" wrapText="1"/>
    </xf>
    <xf numFmtId="4" fontId="2" fillId="0" borderId="21" xfId="116" applyNumberFormat="1" applyFont="1" applyFill="1" applyBorder="1" applyAlignment="1">
      <alignment horizontal="center" vertical="center" wrapText="1"/>
      <protection/>
    </xf>
    <xf numFmtId="0" fontId="4" fillId="0" borderId="0" xfId="112" applyNumberFormat="1" applyFont="1" applyFill="1" applyAlignment="1">
      <alignment horizontal="center" vertical="center" wrapText="1"/>
      <protection/>
    </xf>
    <xf numFmtId="49" fontId="4" fillId="0" borderId="19" xfId="116" applyNumberFormat="1" applyFont="1" applyFill="1" applyBorder="1" applyAlignment="1">
      <alignment horizontal="center" vertical="center" wrapText="1"/>
      <protection/>
    </xf>
    <xf numFmtId="49" fontId="4" fillId="0" borderId="16" xfId="116" applyNumberFormat="1" applyFont="1" applyFill="1" applyBorder="1" applyAlignment="1">
      <alignment horizontal="center" vertical="center" wrapText="1"/>
      <protection/>
    </xf>
    <xf numFmtId="49" fontId="4" fillId="0" borderId="20" xfId="128" applyNumberFormat="1" applyFont="1" applyFill="1" applyBorder="1" applyAlignment="1">
      <alignment horizontal="center" vertical="center" wrapText="1"/>
    </xf>
    <xf numFmtId="49" fontId="4" fillId="0" borderId="21" xfId="128" applyNumberFormat="1" applyFont="1" applyFill="1" applyBorder="1" applyAlignment="1">
      <alignment horizontal="center" vertical="center" wrapText="1"/>
    </xf>
    <xf numFmtId="49" fontId="4" fillId="0" borderId="22" xfId="128" applyNumberFormat="1" applyFont="1" applyFill="1" applyBorder="1" applyAlignment="1">
      <alignment horizontal="center" vertical="center" wrapText="1"/>
    </xf>
    <xf numFmtId="49" fontId="4" fillId="0" borderId="17" xfId="128" applyNumberFormat="1" applyFont="1" applyFill="1" applyBorder="1" applyAlignment="1">
      <alignment horizontal="center" vertical="center" wrapText="1"/>
    </xf>
    <xf numFmtId="49" fontId="4" fillId="0" borderId="11" xfId="128" applyNumberFormat="1" applyFont="1" applyFill="1" applyBorder="1" applyAlignment="1">
      <alignment horizontal="center" vertical="center" wrapText="1"/>
    </xf>
    <xf numFmtId="49" fontId="4" fillId="0" borderId="18" xfId="128"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xf>
    <xf numFmtId="4" fontId="4" fillId="0" borderId="17" xfId="0" applyNumberFormat="1" applyFont="1" applyFill="1" applyBorder="1" applyAlignment="1">
      <alignment horizontal="center" vertical="center"/>
    </xf>
    <xf numFmtId="177" fontId="2" fillId="0" borderId="19" xfId="116" applyNumberFormat="1" applyFont="1" applyFill="1" applyBorder="1" applyAlignment="1">
      <alignment horizontal="right" vertical="center" wrapText="1"/>
      <protection/>
    </xf>
    <xf numFmtId="177" fontId="2" fillId="0" borderId="16" xfId="116" applyNumberFormat="1" applyFont="1" applyFill="1" applyBorder="1" applyAlignment="1">
      <alignment horizontal="right" vertical="center" wrapText="1"/>
      <protection/>
    </xf>
    <xf numFmtId="4" fontId="2" fillId="0" borderId="11" xfId="116" applyNumberFormat="1" applyFont="1" applyFill="1" applyBorder="1" applyAlignment="1">
      <alignment horizontal="center" vertical="center" wrapText="1"/>
      <protection/>
    </xf>
    <xf numFmtId="49" fontId="4" fillId="0" borderId="12" xfId="128" applyNumberFormat="1" applyFont="1" applyFill="1" applyBorder="1" applyAlignment="1">
      <alignment horizontal="center" vertical="center" wrapText="1"/>
    </xf>
    <xf numFmtId="49" fontId="4" fillId="0" borderId="13" xfId="128" applyNumberFormat="1" applyFont="1" applyFill="1" applyBorder="1" applyAlignment="1">
      <alignment horizontal="center" vertical="center" wrapText="1"/>
    </xf>
    <xf numFmtId="49" fontId="4" fillId="0" borderId="14" xfId="128" applyNumberFormat="1" applyFont="1" applyFill="1" applyBorder="1" applyAlignment="1">
      <alignment horizontal="center" vertical="center" wrapText="1"/>
    </xf>
    <xf numFmtId="2" fontId="2" fillId="0" borderId="15" xfId="128" applyNumberFormat="1" applyFont="1" applyFill="1" applyBorder="1" applyAlignment="1">
      <alignment horizontal="center" vertical="center" wrapText="1"/>
    </xf>
    <xf numFmtId="2" fontId="2" fillId="0" borderId="20" xfId="128" applyNumberFormat="1" applyFont="1" applyFill="1" applyBorder="1" applyAlignment="1">
      <alignment horizontal="center" vertical="center" wrapText="1"/>
    </xf>
    <xf numFmtId="2" fontId="2" fillId="0" borderId="22" xfId="128"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11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17" xfId="60"/>
    <cellStyle name="Обычный 18" xfId="61"/>
    <cellStyle name="Обычный 19" xfId="62"/>
    <cellStyle name="Обычный 2" xfId="63"/>
    <cellStyle name="Обычный 2 10" xfId="64"/>
    <cellStyle name="Обычный 2 11" xfId="65"/>
    <cellStyle name="Обычный 2 12" xfId="66"/>
    <cellStyle name="Обычный 2 13" xfId="67"/>
    <cellStyle name="Обычный 2 14" xfId="68"/>
    <cellStyle name="Обычный 2 15" xfId="69"/>
    <cellStyle name="Обычный 2 16" xfId="70"/>
    <cellStyle name="Обычный 2 17" xfId="71"/>
    <cellStyle name="Обычный 2 18" xfId="72"/>
    <cellStyle name="Обычный 2 19" xfId="73"/>
    <cellStyle name="Обычный 2 2" xfId="74"/>
    <cellStyle name="Обычный 2 20" xfId="75"/>
    <cellStyle name="Обычный 2 21" xfId="76"/>
    <cellStyle name="Обычный 2 22" xfId="77"/>
    <cellStyle name="Обычный 2 23" xfId="78"/>
    <cellStyle name="Обычный 2 24" xfId="79"/>
    <cellStyle name="Обычный 2 3" xfId="80"/>
    <cellStyle name="Обычный 2 4" xfId="81"/>
    <cellStyle name="Обычный 2 5" xfId="82"/>
    <cellStyle name="Обычный 2 6" xfId="83"/>
    <cellStyle name="Обычный 2 7" xfId="84"/>
    <cellStyle name="Обычный 2 8" xfId="85"/>
    <cellStyle name="Обычный 2 9" xfId="86"/>
    <cellStyle name="Обычный 20" xfId="87"/>
    <cellStyle name="Обычный 21" xfId="88"/>
    <cellStyle name="Обычный 22" xfId="89"/>
    <cellStyle name="Обычный 23" xfId="90"/>
    <cellStyle name="Обычный 24" xfId="91"/>
    <cellStyle name="Обычный 25" xfId="92"/>
    <cellStyle name="Обычный 26" xfId="93"/>
    <cellStyle name="Обычный 27" xfId="94"/>
    <cellStyle name="Обычный 28" xfId="95"/>
    <cellStyle name="Обычный 3" xfId="96"/>
    <cellStyle name="Обычный 4" xfId="97"/>
    <cellStyle name="Обычный 5" xfId="98"/>
    <cellStyle name="Обычный 6" xfId="99"/>
    <cellStyle name="Обычный 7" xfId="100"/>
    <cellStyle name="Обычный 8" xfId="101"/>
    <cellStyle name="Обычный 9" xfId="102"/>
    <cellStyle name="Обычный_tmp" xfId="103"/>
    <cellStyle name="Обычный_tmp_Доходы 2" xfId="104"/>
    <cellStyle name="Обычный_Tmp_источники" xfId="105"/>
    <cellStyle name="Обычный_tmp_Расходы" xfId="106"/>
    <cellStyle name="Обычный_tmp_Расходы_1" xfId="107"/>
    <cellStyle name="Обычный_Tmp2" xfId="108"/>
    <cellStyle name="Обычный_Бюджет 2007" xfId="109"/>
    <cellStyle name="Обычный_КОНСОЛИДИРОВАННЫЙ БЮДЖЕТ 2005" xfId="110"/>
    <cellStyle name="Обычный_кредиты" xfId="111"/>
    <cellStyle name="Обычный_кредиты_Источники" xfId="112"/>
    <cellStyle name="Обычный_Лист1" xfId="113"/>
    <cellStyle name="Обычный_Прил 1 (уточненная)" xfId="114"/>
    <cellStyle name="Обычный_прил1" xfId="115"/>
    <cellStyle name="Обычный_Приложения  к закону 1-2-4-5 " xfId="116"/>
    <cellStyle name="Followed Hyperlink" xfId="117"/>
    <cellStyle name="Плохой" xfId="118"/>
    <cellStyle name="Пояснение" xfId="119"/>
    <cellStyle name="Примечание" xfId="120"/>
    <cellStyle name="Percent" xfId="121"/>
    <cellStyle name="Связанная ячейка" xfId="122"/>
    <cellStyle name="Стиль 1" xfId="123"/>
    <cellStyle name="Текст предупреждения" xfId="124"/>
    <cellStyle name="Comma" xfId="125"/>
    <cellStyle name="Comma [0]" xfId="126"/>
    <cellStyle name="Финансовый 10" xfId="127"/>
    <cellStyle name="Финансовый_Приложения  к закону 1-2-4-5 " xfId="128"/>
    <cellStyle name="Хороший"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393"/>
      <rgbColor rgb="00FFB98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AN363"/>
  <sheetViews>
    <sheetView showGridLines="0" view="pageBreakPreview" zoomScaleSheetLayoutView="100" zoomScalePageLayoutView="0" workbookViewId="0" topLeftCell="A1">
      <selection activeCell="F5" sqref="F5"/>
    </sheetView>
  </sheetViews>
  <sheetFormatPr defaultColWidth="9.00390625" defaultRowHeight="12.75"/>
  <cols>
    <col min="1" max="1" width="66.00390625" style="2" customWidth="1"/>
    <col min="2" max="2" width="7.75390625" style="2" bestFit="1" customWidth="1"/>
    <col min="3" max="3" width="5.00390625" style="2" customWidth="1"/>
    <col min="4" max="4" width="1.875" style="2" bestFit="1" customWidth="1"/>
    <col min="5" max="6" width="2.75390625" style="2" bestFit="1" customWidth="1"/>
    <col min="7" max="7" width="3.625" style="2" bestFit="1" customWidth="1"/>
    <col min="8" max="8" width="2.75390625" style="2" bestFit="1" customWidth="1"/>
    <col min="9" max="9" width="4.375" style="4" bestFit="1" customWidth="1"/>
    <col min="10" max="10" width="3.625" style="2" bestFit="1" customWidth="1"/>
    <col min="11" max="12" width="15.75390625" style="132" bestFit="1" customWidth="1"/>
    <col min="13" max="13" width="15.75390625" style="138" bestFit="1" customWidth="1"/>
    <col min="14" max="14" width="13.125" style="1" bestFit="1" customWidth="1"/>
    <col min="15" max="33" width="9.125" style="1" customWidth="1"/>
    <col min="34" max="40" width="9.125" style="2" customWidth="1"/>
    <col min="41" max="16384" width="9.125" style="3" customWidth="1"/>
  </cols>
  <sheetData>
    <row r="1" spans="1:13" ht="15">
      <c r="A1" s="287" t="s">
        <v>95</v>
      </c>
      <c r="B1" s="287"/>
      <c r="C1" s="287"/>
      <c r="D1" s="287"/>
      <c r="E1" s="287"/>
      <c r="F1" s="287"/>
      <c r="G1" s="287"/>
      <c r="H1" s="287"/>
      <c r="I1" s="287"/>
      <c r="J1" s="287"/>
      <c r="K1" s="287"/>
      <c r="L1" s="287"/>
      <c r="M1" s="287"/>
    </row>
    <row r="2" ht="15">
      <c r="L2" s="135"/>
    </row>
    <row r="3" spans="12:13" ht="15">
      <c r="L3" s="135"/>
      <c r="M3" s="139" t="s">
        <v>96</v>
      </c>
    </row>
    <row r="4" spans="12:13" ht="15">
      <c r="L4" s="135" t="s">
        <v>97</v>
      </c>
      <c r="M4" s="140" t="s">
        <v>98</v>
      </c>
    </row>
    <row r="5" spans="1:13" ht="15">
      <c r="A5" s="6" t="s">
        <v>15</v>
      </c>
      <c r="L5" s="135" t="s">
        <v>99</v>
      </c>
      <c r="M5" s="141" t="s">
        <v>16</v>
      </c>
    </row>
    <row r="6" spans="1:13" ht="15">
      <c r="A6" s="7"/>
      <c r="L6" s="135" t="s">
        <v>100</v>
      </c>
      <c r="M6" s="142" t="s">
        <v>192</v>
      </c>
    </row>
    <row r="7" spans="1:40" s="10" customFormat="1" ht="15">
      <c r="A7" s="7" t="s">
        <v>193</v>
      </c>
      <c r="B7" s="2"/>
      <c r="C7" s="2"/>
      <c r="D7" s="2"/>
      <c r="E7" s="2"/>
      <c r="F7" s="2"/>
      <c r="G7" s="2"/>
      <c r="H7" s="2"/>
      <c r="I7" s="4"/>
      <c r="J7" s="2"/>
      <c r="K7" s="132"/>
      <c r="L7" s="135" t="s">
        <v>194</v>
      </c>
      <c r="M7" s="142" t="s">
        <v>195</v>
      </c>
      <c r="N7" s="8"/>
      <c r="O7" s="8"/>
      <c r="P7" s="8"/>
      <c r="Q7" s="8"/>
      <c r="R7" s="8"/>
      <c r="S7" s="8"/>
      <c r="T7" s="8"/>
      <c r="U7" s="8"/>
      <c r="V7" s="8"/>
      <c r="W7" s="8"/>
      <c r="X7" s="8"/>
      <c r="Y7" s="8"/>
      <c r="Z7" s="8"/>
      <c r="AA7" s="8"/>
      <c r="AB7" s="8"/>
      <c r="AC7" s="8"/>
      <c r="AD7" s="8"/>
      <c r="AE7" s="8"/>
      <c r="AF7" s="8"/>
      <c r="AG7" s="8"/>
      <c r="AH7" s="9"/>
      <c r="AI7" s="9"/>
      <c r="AJ7" s="9"/>
      <c r="AK7" s="9"/>
      <c r="AL7" s="9"/>
      <c r="AM7" s="9"/>
      <c r="AN7" s="9"/>
    </row>
    <row r="8" spans="1:40" s="10" customFormat="1" ht="15">
      <c r="A8" s="7" t="s">
        <v>196</v>
      </c>
      <c r="B8" s="2"/>
      <c r="C8" s="2"/>
      <c r="D8" s="2"/>
      <c r="E8" s="2"/>
      <c r="F8" s="2"/>
      <c r="G8" s="2"/>
      <c r="H8" s="2"/>
      <c r="I8" s="4"/>
      <c r="J8" s="2"/>
      <c r="K8" s="132"/>
      <c r="L8" s="135" t="s">
        <v>71</v>
      </c>
      <c r="M8" s="142" t="s">
        <v>548</v>
      </c>
      <c r="N8" s="8"/>
      <c r="O8" s="8"/>
      <c r="P8" s="8"/>
      <c r="Q8" s="8"/>
      <c r="R8" s="8"/>
      <c r="S8" s="8"/>
      <c r="T8" s="8"/>
      <c r="U8" s="8"/>
      <c r="V8" s="8"/>
      <c r="W8" s="8"/>
      <c r="X8" s="8"/>
      <c r="Y8" s="8"/>
      <c r="Z8" s="8"/>
      <c r="AA8" s="8"/>
      <c r="AB8" s="8"/>
      <c r="AC8" s="8"/>
      <c r="AD8" s="8"/>
      <c r="AE8" s="8"/>
      <c r="AF8" s="8"/>
      <c r="AG8" s="8"/>
      <c r="AH8" s="9"/>
      <c r="AI8" s="9"/>
      <c r="AJ8" s="9"/>
      <c r="AK8" s="9"/>
      <c r="AL8" s="9"/>
      <c r="AM8" s="9"/>
      <c r="AN8" s="9"/>
    </row>
    <row r="9" spans="1:40" s="10" customFormat="1" ht="15">
      <c r="A9" s="11" t="s">
        <v>197</v>
      </c>
      <c r="B9" s="2"/>
      <c r="C9" s="2"/>
      <c r="D9" s="2"/>
      <c r="E9" s="2"/>
      <c r="F9" s="2"/>
      <c r="G9" s="2"/>
      <c r="H9" s="2"/>
      <c r="I9" s="4"/>
      <c r="J9" s="2"/>
      <c r="K9" s="132"/>
      <c r="L9" s="135"/>
      <c r="M9" s="140"/>
      <c r="N9" s="8"/>
      <c r="O9" s="8"/>
      <c r="P9" s="8"/>
      <c r="Q9" s="8"/>
      <c r="R9" s="8"/>
      <c r="S9" s="8"/>
      <c r="T9" s="8"/>
      <c r="U9" s="8"/>
      <c r="V9" s="8"/>
      <c r="W9" s="8"/>
      <c r="X9" s="8"/>
      <c r="Y9" s="8"/>
      <c r="Z9" s="8"/>
      <c r="AA9" s="8"/>
      <c r="AB9" s="8"/>
      <c r="AC9" s="8"/>
      <c r="AD9" s="8"/>
      <c r="AE9" s="8"/>
      <c r="AF9" s="8"/>
      <c r="AG9" s="8"/>
      <c r="AH9" s="9"/>
      <c r="AI9" s="9"/>
      <c r="AJ9" s="9"/>
      <c r="AK9" s="9"/>
      <c r="AL9" s="9"/>
      <c r="AM9" s="9"/>
      <c r="AN9" s="9"/>
    </row>
    <row r="10" spans="1:40" s="10" customFormat="1" ht="15">
      <c r="A10" s="7" t="s">
        <v>1003</v>
      </c>
      <c r="B10" s="2"/>
      <c r="C10" s="2"/>
      <c r="D10" s="2"/>
      <c r="E10" s="2"/>
      <c r="F10" s="2"/>
      <c r="G10" s="2"/>
      <c r="H10" s="2"/>
      <c r="I10" s="4"/>
      <c r="J10" s="2"/>
      <c r="K10" s="132"/>
      <c r="L10" s="135" t="s">
        <v>1004</v>
      </c>
      <c r="M10" s="140" t="s">
        <v>1005</v>
      </c>
      <c r="N10" s="8"/>
      <c r="O10" s="8"/>
      <c r="P10" s="8"/>
      <c r="Q10" s="8"/>
      <c r="R10" s="8"/>
      <c r="S10" s="8"/>
      <c r="T10" s="8"/>
      <c r="U10" s="8"/>
      <c r="V10" s="8"/>
      <c r="W10" s="8"/>
      <c r="X10" s="8"/>
      <c r="Y10" s="8"/>
      <c r="Z10" s="8"/>
      <c r="AA10" s="8"/>
      <c r="AB10" s="8"/>
      <c r="AC10" s="8"/>
      <c r="AD10" s="8"/>
      <c r="AE10" s="8"/>
      <c r="AF10" s="8"/>
      <c r="AG10" s="8"/>
      <c r="AH10" s="9"/>
      <c r="AI10" s="9"/>
      <c r="AJ10" s="9"/>
      <c r="AK10" s="9"/>
      <c r="AL10" s="9"/>
      <c r="AM10" s="9"/>
      <c r="AN10" s="9"/>
    </row>
    <row r="11" spans="1:40" s="10" customFormat="1" ht="15">
      <c r="A11" s="2"/>
      <c r="B11" s="2"/>
      <c r="C11" s="2"/>
      <c r="D11" s="2"/>
      <c r="E11" s="2"/>
      <c r="F11" s="2"/>
      <c r="G11" s="2"/>
      <c r="H11" s="2"/>
      <c r="I11" s="4"/>
      <c r="J11" s="2"/>
      <c r="K11" s="133"/>
      <c r="L11" s="135"/>
      <c r="M11" s="138"/>
      <c r="N11" s="8"/>
      <c r="O11" s="8"/>
      <c r="P11" s="8"/>
      <c r="Q11" s="8"/>
      <c r="R11" s="8"/>
      <c r="S11" s="8"/>
      <c r="T11" s="8"/>
      <c r="U11" s="8"/>
      <c r="V11" s="8"/>
      <c r="W11" s="8"/>
      <c r="X11" s="8"/>
      <c r="Y11" s="8"/>
      <c r="Z11" s="8"/>
      <c r="AA11" s="8"/>
      <c r="AB11" s="8"/>
      <c r="AC11" s="8"/>
      <c r="AD11" s="8"/>
      <c r="AE11" s="8"/>
      <c r="AF11" s="8"/>
      <c r="AG11" s="8"/>
      <c r="AH11" s="9"/>
      <c r="AI11" s="9"/>
      <c r="AJ11" s="9"/>
      <c r="AK11" s="9"/>
      <c r="AL11" s="9"/>
      <c r="AM11" s="9"/>
      <c r="AN11" s="9"/>
    </row>
    <row r="12" spans="1:40" s="10" customFormat="1" ht="15">
      <c r="A12" s="287" t="s">
        <v>101</v>
      </c>
      <c r="B12" s="287"/>
      <c r="C12" s="287"/>
      <c r="D12" s="287"/>
      <c r="E12" s="287"/>
      <c r="F12" s="287"/>
      <c r="G12" s="287"/>
      <c r="H12" s="287"/>
      <c r="I12" s="287"/>
      <c r="J12" s="287"/>
      <c r="K12" s="287"/>
      <c r="L12" s="287"/>
      <c r="M12" s="287"/>
      <c r="N12" s="8"/>
      <c r="O12" s="8"/>
      <c r="P12" s="8"/>
      <c r="Q12" s="8"/>
      <c r="R12" s="8"/>
      <c r="S12" s="8"/>
      <c r="T12" s="8"/>
      <c r="U12" s="8"/>
      <c r="V12" s="8"/>
      <c r="W12" s="8"/>
      <c r="X12" s="8"/>
      <c r="Y12" s="8"/>
      <c r="Z12" s="8"/>
      <c r="AA12" s="8"/>
      <c r="AB12" s="8"/>
      <c r="AC12" s="8"/>
      <c r="AD12" s="8"/>
      <c r="AE12" s="8"/>
      <c r="AF12" s="8"/>
      <c r="AG12" s="8"/>
      <c r="AH12" s="9"/>
      <c r="AI12" s="9"/>
      <c r="AJ12" s="9"/>
      <c r="AK12" s="9"/>
      <c r="AL12" s="9"/>
      <c r="AM12" s="9"/>
      <c r="AN12" s="9"/>
    </row>
    <row r="13" spans="1:40" s="10" customFormat="1" ht="15">
      <c r="A13" s="2"/>
      <c r="B13" s="2"/>
      <c r="C13" s="2"/>
      <c r="D13" s="2"/>
      <c r="E13" s="2"/>
      <c r="F13" s="2"/>
      <c r="G13" s="2"/>
      <c r="H13" s="2"/>
      <c r="I13" s="4"/>
      <c r="J13" s="2"/>
      <c r="K13" s="134"/>
      <c r="L13" s="136"/>
      <c r="M13" s="138"/>
      <c r="N13" s="8"/>
      <c r="O13" s="8"/>
      <c r="P13" s="8"/>
      <c r="Q13" s="8"/>
      <c r="R13" s="8"/>
      <c r="S13" s="8"/>
      <c r="T13" s="8"/>
      <c r="U13" s="8"/>
      <c r="V13" s="8"/>
      <c r="W13" s="8"/>
      <c r="X13" s="8"/>
      <c r="Y13" s="8"/>
      <c r="Z13" s="8"/>
      <c r="AA13" s="8"/>
      <c r="AB13" s="8"/>
      <c r="AC13" s="8"/>
      <c r="AD13" s="8"/>
      <c r="AE13" s="8"/>
      <c r="AF13" s="8"/>
      <c r="AG13" s="8"/>
      <c r="AH13" s="9"/>
      <c r="AI13" s="9"/>
      <c r="AJ13" s="9"/>
      <c r="AK13" s="9"/>
      <c r="AL13" s="9"/>
      <c r="AM13" s="9"/>
      <c r="AN13" s="9"/>
    </row>
    <row r="14" spans="1:40" s="10" customFormat="1" ht="33.75">
      <c r="A14" s="12" t="s">
        <v>102</v>
      </c>
      <c r="B14" s="13" t="s">
        <v>103</v>
      </c>
      <c r="C14" s="286" t="s">
        <v>104</v>
      </c>
      <c r="D14" s="286"/>
      <c r="E14" s="286"/>
      <c r="F14" s="286"/>
      <c r="G14" s="286"/>
      <c r="H14" s="286"/>
      <c r="I14" s="286"/>
      <c r="J14" s="286"/>
      <c r="K14" s="14" t="s">
        <v>105</v>
      </c>
      <c r="L14" s="13" t="s">
        <v>106</v>
      </c>
      <c r="M14" s="143" t="s">
        <v>107</v>
      </c>
      <c r="N14" s="8"/>
      <c r="O14" s="8"/>
      <c r="P14" s="8"/>
      <c r="Q14" s="8"/>
      <c r="R14" s="8"/>
      <c r="S14" s="8"/>
      <c r="T14" s="8"/>
      <c r="U14" s="8"/>
      <c r="V14" s="8"/>
      <c r="W14" s="8"/>
      <c r="X14" s="8"/>
      <c r="Y14" s="8"/>
      <c r="Z14" s="8"/>
      <c r="AA14" s="8"/>
      <c r="AB14" s="8"/>
      <c r="AC14" s="8"/>
      <c r="AD14" s="8"/>
      <c r="AE14" s="8"/>
      <c r="AF14" s="8"/>
      <c r="AG14" s="8"/>
      <c r="AH14" s="9"/>
      <c r="AI14" s="9"/>
      <c r="AJ14" s="9"/>
      <c r="AK14" s="9"/>
      <c r="AL14" s="9"/>
      <c r="AM14" s="9"/>
      <c r="AN14" s="9"/>
    </row>
    <row r="15" spans="1:40" s="17" customFormat="1" ht="15.75">
      <c r="A15" s="12">
        <v>1</v>
      </c>
      <c r="B15" s="12">
        <v>2</v>
      </c>
      <c r="C15" s="53"/>
      <c r="D15" s="54"/>
      <c r="E15" s="54"/>
      <c r="F15" s="54"/>
      <c r="G15" s="54" t="s">
        <v>1006</v>
      </c>
      <c r="H15" s="54"/>
      <c r="I15" s="54"/>
      <c r="J15" s="55"/>
      <c r="K15" s="14">
        <v>4</v>
      </c>
      <c r="L15" s="13">
        <v>5</v>
      </c>
      <c r="M15" s="143">
        <v>6</v>
      </c>
      <c r="N15" s="15"/>
      <c r="O15" s="15"/>
      <c r="P15" s="15"/>
      <c r="Q15" s="15"/>
      <c r="R15" s="15"/>
      <c r="S15" s="15"/>
      <c r="T15" s="15"/>
      <c r="U15" s="15"/>
      <c r="V15" s="15"/>
      <c r="W15" s="15"/>
      <c r="X15" s="15"/>
      <c r="Y15" s="15"/>
      <c r="Z15" s="15"/>
      <c r="AA15" s="15"/>
      <c r="AB15" s="15"/>
      <c r="AC15" s="15"/>
      <c r="AD15" s="15"/>
      <c r="AE15" s="15"/>
      <c r="AF15" s="15"/>
      <c r="AG15" s="15"/>
      <c r="AH15" s="16"/>
      <c r="AI15" s="16"/>
      <c r="AJ15" s="16"/>
      <c r="AK15" s="16"/>
      <c r="AL15" s="16"/>
      <c r="AM15" s="16"/>
      <c r="AN15" s="16"/>
    </row>
    <row r="16" spans="1:40" s="17" customFormat="1" ht="15.75">
      <c r="A16" s="259" t="s">
        <v>108</v>
      </c>
      <c r="B16" s="260" t="s">
        <v>109</v>
      </c>
      <c r="C16" s="288" t="s">
        <v>110</v>
      </c>
      <c r="D16" s="289"/>
      <c r="E16" s="289"/>
      <c r="F16" s="289"/>
      <c r="G16" s="289"/>
      <c r="H16" s="289"/>
      <c r="I16" s="289"/>
      <c r="J16" s="290"/>
      <c r="K16" s="159">
        <f>K18+K227</f>
        <v>7069121065.689999</v>
      </c>
      <c r="L16" s="159">
        <f>L18+L227</f>
        <v>6966142969.36</v>
      </c>
      <c r="M16" s="144">
        <f>K16-L16</f>
        <v>102978096.32999897</v>
      </c>
      <c r="N16" s="8"/>
      <c r="O16" s="15"/>
      <c r="P16" s="15"/>
      <c r="Q16" s="15"/>
      <c r="R16" s="15"/>
      <c r="S16" s="15"/>
      <c r="T16" s="15"/>
      <c r="U16" s="15"/>
      <c r="V16" s="15"/>
      <c r="W16" s="15"/>
      <c r="X16" s="15"/>
      <c r="Y16" s="15"/>
      <c r="Z16" s="15"/>
      <c r="AA16" s="15"/>
      <c r="AB16" s="15"/>
      <c r="AC16" s="15"/>
      <c r="AD16" s="15"/>
      <c r="AE16" s="15"/>
      <c r="AF16" s="15"/>
      <c r="AG16" s="15"/>
      <c r="AH16" s="16"/>
      <c r="AI16" s="16"/>
      <c r="AJ16" s="16"/>
      <c r="AK16" s="16"/>
      <c r="AL16" s="16"/>
      <c r="AM16" s="16"/>
      <c r="AN16" s="16"/>
    </row>
    <row r="17" spans="1:40" s="17" customFormat="1" ht="15.75">
      <c r="A17" s="261" t="s">
        <v>1007</v>
      </c>
      <c r="B17" s="262"/>
      <c r="C17" s="283"/>
      <c r="D17" s="284"/>
      <c r="E17" s="284"/>
      <c r="F17" s="284"/>
      <c r="G17" s="284"/>
      <c r="H17" s="284"/>
      <c r="I17" s="284"/>
      <c r="J17" s="285"/>
      <c r="K17" s="171"/>
      <c r="L17" s="263"/>
      <c r="M17" s="145"/>
      <c r="N17" s="15"/>
      <c r="O17" s="15"/>
      <c r="P17" s="15"/>
      <c r="Q17" s="15"/>
      <c r="R17" s="15"/>
      <c r="S17" s="15"/>
      <c r="T17" s="15"/>
      <c r="U17" s="15"/>
      <c r="V17" s="15"/>
      <c r="W17" s="15"/>
      <c r="X17" s="15"/>
      <c r="Y17" s="15"/>
      <c r="Z17" s="15"/>
      <c r="AA17" s="15"/>
      <c r="AB17" s="15"/>
      <c r="AC17" s="15"/>
      <c r="AD17" s="15"/>
      <c r="AE17" s="15"/>
      <c r="AF17" s="15"/>
      <c r="AG17" s="15"/>
      <c r="AH17" s="16"/>
      <c r="AI17" s="16"/>
      <c r="AJ17" s="16"/>
      <c r="AK17" s="16"/>
      <c r="AL17" s="16"/>
      <c r="AM17" s="16"/>
      <c r="AN17" s="16"/>
    </row>
    <row r="18" spans="1:40" s="17" customFormat="1" ht="15.75">
      <c r="A18" s="154" t="s">
        <v>112</v>
      </c>
      <c r="B18" s="155" t="s">
        <v>109</v>
      </c>
      <c r="C18" s="156" t="s">
        <v>1008</v>
      </c>
      <c r="D18" s="157" t="s">
        <v>1009</v>
      </c>
      <c r="E18" s="157" t="s">
        <v>1010</v>
      </c>
      <c r="F18" s="157" t="s">
        <v>1010</v>
      </c>
      <c r="G18" s="157" t="s">
        <v>1008</v>
      </c>
      <c r="H18" s="157" t="s">
        <v>1010</v>
      </c>
      <c r="I18" s="157" t="s">
        <v>1011</v>
      </c>
      <c r="J18" s="158" t="s">
        <v>1008</v>
      </c>
      <c r="K18" s="159">
        <f>K19+K45+K51+K71+K81+K110+K120+K143+K151</f>
        <v>794857724.0500002</v>
      </c>
      <c r="L18" s="159">
        <f>L19+L45+L51+L71+L81+L110+L120+L143+L151+L220</f>
        <v>738032933.2700002</v>
      </c>
      <c r="M18" s="144">
        <f aca="true" t="shared" si="0" ref="M18:M83">K18-L18</f>
        <v>56824790.77999997</v>
      </c>
      <c r="N18" s="15"/>
      <c r="O18" s="15"/>
      <c r="P18" s="15"/>
      <c r="Q18" s="15"/>
      <c r="R18" s="15"/>
      <c r="S18" s="15"/>
      <c r="T18" s="15"/>
      <c r="U18" s="15"/>
      <c r="V18" s="15"/>
      <c r="W18" s="15"/>
      <c r="X18" s="15"/>
      <c r="Y18" s="15"/>
      <c r="Z18" s="15"/>
      <c r="AA18" s="15"/>
      <c r="AB18" s="15"/>
      <c r="AC18" s="15"/>
      <c r="AD18" s="15"/>
      <c r="AE18" s="15"/>
      <c r="AF18" s="15"/>
      <c r="AG18" s="15"/>
      <c r="AH18" s="16"/>
      <c r="AI18" s="16"/>
      <c r="AJ18" s="16"/>
      <c r="AK18" s="16"/>
      <c r="AL18" s="16"/>
      <c r="AM18" s="16"/>
      <c r="AN18" s="16"/>
    </row>
    <row r="19" spans="1:40" s="17" customFormat="1" ht="15.75">
      <c r="A19" s="160" t="s">
        <v>113</v>
      </c>
      <c r="B19" s="155" t="s">
        <v>109</v>
      </c>
      <c r="C19" s="161" t="s">
        <v>1012</v>
      </c>
      <c r="D19" s="162" t="s">
        <v>1009</v>
      </c>
      <c r="E19" s="162" t="s">
        <v>1013</v>
      </c>
      <c r="F19" s="162" t="s">
        <v>1010</v>
      </c>
      <c r="G19" s="162" t="s">
        <v>1008</v>
      </c>
      <c r="H19" s="162" t="s">
        <v>1010</v>
      </c>
      <c r="I19" s="162" t="s">
        <v>1011</v>
      </c>
      <c r="J19" s="163" t="s">
        <v>1008</v>
      </c>
      <c r="K19" s="164">
        <f>K20+K28</f>
        <v>572314971.9</v>
      </c>
      <c r="L19" s="164">
        <f>L20+L28</f>
        <v>504911778.6100001</v>
      </c>
      <c r="M19" s="146">
        <f t="shared" si="0"/>
        <v>67403193.2899999</v>
      </c>
      <c r="N19" s="15"/>
      <c r="O19" s="15"/>
      <c r="P19" s="15"/>
      <c r="Q19" s="15"/>
      <c r="R19" s="15"/>
      <c r="S19" s="15"/>
      <c r="T19" s="15"/>
      <c r="U19" s="15"/>
      <c r="V19" s="15"/>
      <c r="W19" s="15"/>
      <c r="X19" s="15"/>
      <c r="Y19" s="15"/>
      <c r="Z19" s="15"/>
      <c r="AA19" s="15"/>
      <c r="AB19" s="15"/>
      <c r="AC19" s="15"/>
      <c r="AD19" s="15"/>
      <c r="AE19" s="15"/>
      <c r="AF19" s="15"/>
      <c r="AG19" s="15"/>
      <c r="AH19" s="16"/>
      <c r="AI19" s="16"/>
      <c r="AJ19" s="16"/>
      <c r="AK19" s="16"/>
      <c r="AL19" s="16"/>
      <c r="AM19" s="16"/>
      <c r="AN19" s="16"/>
    </row>
    <row r="20" spans="1:40" s="17" customFormat="1" ht="15.75">
      <c r="A20" s="160" t="s">
        <v>114</v>
      </c>
      <c r="B20" s="155" t="s">
        <v>109</v>
      </c>
      <c r="C20" s="161" t="s">
        <v>1012</v>
      </c>
      <c r="D20" s="162" t="s">
        <v>1009</v>
      </c>
      <c r="E20" s="162" t="s">
        <v>1013</v>
      </c>
      <c r="F20" s="162" t="s">
        <v>1013</v>
      </c>
      <c r="G20" s="162" t="s">
        <v>1008</v>
      </c>
      <c r="H20" s="162" t="s">
        <v>1010</v>
      </c>
      <c r="I20" s="162" t="s">
        <v>1011</v>
      </c>
      <c r="J20" s="163" t="s">
        <v>1014</v>
      </c>
      <c r="K20" s="164">
        <f>K21</f>
        <v>15428000</v>
      </c>
      <c r="L20" s="164">
        <f>L21</f>
        <v>32059904.040000003</v>
      </c>
      <c r="M20" s="146">
        <f t="shared" si="0"/>
        <v>-16631904.040000003</v>
      </c>
      <c r="N20" s="15"/>
      <c r="O20" s="15"/>
      <c r="P20" s="15"/>
      <c r="Q20" s="15"/>
      <c r="R20" s="15"/>
      <c r="S20" s="15"/>
      <c r="T20" s="15"/>
      <c r="U20" s="15"/>
      <c r="V20" s="15"/>
      <c r="W20" s="15"/>
      <c r="X20" s="15"/>
      <c r="Y20" s="15"/>
      <c r="Z20" s="15"/>
      <c r="AA20" s="15"/>
      <c r="AB20" s="15"/>
      <c r="AC20" s="15"/>
      <c r="AD20" s="15"/>
      <c r="AE20" s="15"/>
      <c r="AF20" s="15"/>
      <c r="AG20" s="15"/>
      <c r="AH20" s="16"/>
      <c r="AI20" s="16"/>
      <c r="AJ20" s="16"/>
      <c r="AK20" s="16"/>
      <c r="AL20" s="16"/>
      <c r="AM20" s="16"/>
      <c r="AN20" s="16"/>
    </row>
    <row r="21" spans="1:40" s="10" customFormat="1" ht="22.5">
      <c r="A21" s="165" t="s">
        <v>51</v>
      </c>
      <c r="B21" s="166" t="s">
        <v>109</v>
      </c>
      <c r="C21" s="167" t="s">
        <v>1012</v>
      </c>
      <c r="D21" s="168" t="s">
        <v>1009</v>
      </c>
      <c r="E21" s="168" t="s">
        <v>1013</v>
      </c>
      <c r="F21" s="168" t="s">
        <v>1013</v>
      </c>
      <c r="G21" s="168" t="s">
        <v>109</v>
      </c>
      <c r="H21" s="168" t="s">
        <v>1010</v>
      </c>
      <c r="I21" s="168" t="s">
        <v>1011</v>
      </c>
      <c r="J21" s="169" t="s">
        <v>1014</v>
      </c>
      <c r="K21" s="170">
        <f>K22+K26</f>
        <v>15428000</v>
      </c>
      <c r="L21" s="170">
        <f>L22+L26</f>
        <v>32059904.040000003</v>
      </c>
      <c r="M21" s="97">
        <f t="shared" si="0"/>
        <v>-16631904.040000003</v>
      </c>
      <c r="N21" s="8"/>
      <c r="O21" s="8"/>
      <c r="P21" s="8"/>
      <c r="Q21" s="8"/>
      <c r="R21" s="8"/>
      <c r="S21" s="8"/>
      <c r="T21" s="8"/>
      <c r="U21" s="8"/>
      <c r="V21" s="8"/>
      <c r="W21" s="8"/>
      <c r="X21" s="8"/>
      <c r="Y21" s="8"/>
      <c r="Z21" s="8"/>
      <c r="AA21" s="8"/>
      <c r="AB21" s="8"/>
      <c r="AC21" s="8"/>
      <c r="AD21" s="8"/>
      <c r="AE21" s="8"/>
      <c r="AF21" s="8"/>
      <c r="AG21" s="8"/>
      <c r="AH21" s="9"/>
      <c r="AI21" s="9"/>
      <c r="AJ21" s="9"/>
      <c r="AK21" s="9"/>
      <c r="AL21" s="9"/>
      <c r="AM21" s="9"/>
      <c r="AN21" s="9"/>
    </row>
    <row r="22" spans="1:40" s="10" customFormat="1" ht="22.5">
      <c r="A22" s="165" t="s">
        <v>896</v>
      </c>
      <c r="B22" s="166" t="s">
        <v>109</v>
      </c>
      <c r="C22" s="167" t="s">
        <v>1012</v>
      </c>
      <c r="D22" s="168" t="s">
        <v>1009</v>
      </c>
      <c r="E22" s="168" t="s">
        <v>1013</v>
      </c>
      <c r="F22" s="168" t="s">
        <v>1013</v>
      </c>
      <c r="G22" s="168" t="s">
        <v>1015</v>
      </c>
      <c r="H22" s="168" t="s">
        <v>1016</v>
      </c>
      <c r="I22" s="168" t="s">
        <v>1011</v>
      </c>
      <c r="J22" s="169" t="s">
        <v>1014</v>
      </c>
      <c r="K22" s="171">
        <f>8574700-2657306.5+7090275</f>
        <v>13007668.5</v>
      </c>
      <c r="L22" s="170">
        <f>L23+L24+L25</f>
        <v>26314358.740000002</v>
      </c>
      <c r="M22" s="97">
        <f t="shared" si="0"/>
        <v>-13306690.240000002</v>
      </c>
      <c r="N22" s="8"/>
      <c r="O22" s="8"/>
      <c r="P22" s="8"/>
      <c r="Q22" s="8"/>
      <c r="R22" s="8"/>
      <c r="S22" s="8"/>
      <c r="T22" s="8"/>
      <c r="U22" s="8"/>
      <c r="V22" s="8"/>
      <c r="W22" s="8"/>
      <c r="X22" s="8"/>
      <c r="Y22" s="8"/>
      <c r="Z22" s="8"/>
      <c r="AA22" s="8"/>
      <c r="AB22" s="8"/>
      <c r="AC22" s="8"/>
      <c r="AD22" s="8"/>
      <c r="AE22" s="8"/>
      <c r="AF22" s="8"/>
      <c r="AG22" s="8"/>
      <c r="AH22" s="9"/>
      <c r="AI22" s="9"/>
      <c r="AJ22" s="9"/>
      <c r="AK22" s="9"/>
      <c r="AL22" s="9"/>
      <c r="AM22" s="9"/>
      <c r="AN22" s="9"/>
    </row>
    <row r="23" spans="1:40" s="10" customFormat="1" ht="45">
      <c r="A23" s="165" t="s">
        <v>897</v>
      </c>
      <c r="B23" s="166" t="s">
        <v>109</v>
      </c>
      <c r="C23" s="167" t="s">
        <v>1012</v>
      </c>
      <c r="D23" s="168" t="s">
        <v>1009</v>
      </c>
      <c r="E23" s="168" t="s">
        <v>1013</v>
      </c>
      <c r="F23" s="168" t="s">
        <v>1013</v>
      </c>
      <c r="G23" s="168" t="s">
        <v>1015</v>
      </c>
      <c r="H23" s="168" t="s">
        <v>1016</v>
      </c>
      <c r="I23" s="168" t="s">
        <v>1017</v>
      </c>
      <c r="J23" s="169" t="s">
        <v>1014</v>
      </c>
      <c r="K23" s="171">
        <v>0</v>
      </c>
      <c r="L23" s="171">
        <v>26539297.45</v>
      </c>
      <c r="M23" s="97">
        <f t="shared" si="0"/>
        <v>-26539297.45</v>
      </c>
      <c r="N23" s="8"/>
      <c r="O23" s="8"/>
      <c r="P23" s="8"/>
      <c r="Q23" s="8"/>
      <c r="R23" s="8"/>
      <c r="S23" s="8"/>
      <c r="T23" s="8"/>
      <c r="U23" s="8"/>
      <c r="V23" s="8"/>
      <c r="W23" s="8"/>
      <c r="X23" s="8"/>
      <c r="Y23" s="8"/>
      <c r="Z23" s="8"/>
      <c r="AA23" s="8"/>
      <c r="AB23" s="8"/>
      <c r="AC23" s="8"/>
      <c r="AD23" s="8"/>
      <c r="AE23" s="8"/>
      <c r="AF23" s="8"/>
      <c r="AG23" s="8"/>
      <c r="AH23" s="9"/>
      <c r="AI23" s="9"/>
      <c r="AJ23" s="9"/>
      <c r="AK23" s="9"/>
      <c r="AL23" s="9"/>
      <c r="AM23" s="9"/>
      <c r="AN23" s="9"/>
    </row>
    <row r="24" spans="1:40" s="10" customFormat="1" ht="33.75">
      <c r="A24" s="165" t="s">
        <v>898</v>
      </c>
      <c r="B24" s="166" t="s">
        <v>109</v>
      </c>
      <c r="C24" s="167" t="s">
        <v>1012</v>
      </c>
      <c r="D24" s="168" t="s">
        <v>1009</v>
      </c>
      <c r="E24" s="168" t="s">
        <v>1013</v>
      </c>
      <c r="F24" s="168" t="s">
        <v>1013</v>
      </c>
      <c r="G24" s="168" t="s">
        <v>1015</v>
      </c>
      <c r="H24" s="168" t="s">
        <v>1016</v>
      </c>
      <c r="I24" s="168" t="s">
        <v>173</v>
      </c>
      <c r="J24" s="169" t="s">
        <v>1014</v>
      </c>
      <c r="K24" s="171">
        <v>0</v>
      </c>
      <c r="L24" s="171">
        <v>-144581.97</v>
      </c>
      <c r="M24" s="97">
        <f t="shared" si="0"/>
        <v>144581.97</v>
      </c>
      <c r="N24" s="8"/>
      <c r="O24" s="8"/>
      <c r="P24" s="8"/>
      <c r="Q24" s="8"/>
      <c r="R24" s="8"/>
      <c r="S24" s="8"/>
      <c r="T24" s="8"/>
      <c r="U24" s="8"/>
      <c r="V24" s="8"/>
      <c r="W24" s="8"/>
      <c r="X24" s="8"/>
      <c r="Y24" s="8"/>
      <c r="Z24" s="8"/>
      <c r="AA24" s="8"/>
      <c r="AB24" s="8"/>
      <c r="AC24" s="8"/>
      <c r="AD24" s="8"/>
      <c r="AE24" s="8"/>
      <c r="AF24" s="8"/>
      <c r="AG24" s="8"/>
      <c r="AH24" s="9"/>
      <c r="AI24" s="9"/>
      <c r="AJ24" s="9"/>
      <c r="AK24" s="9"/>
      <c r="AL24" s="9"/>
      <c r="AM24" s="9"/>
      <c r="AN24" s="9"/>
    </row>
    <row r="25" spans="1:40" s="17" customFormat="1" ht="45">
      <c r="A25" s="165" t="s">
        <v>724</v>
      </c>
      <c r="B25" s="166" t="s">
        <v>109</v>
      </c>
      <c r="C25" s="167" t="s">
        <v>1012</v>
      </c>
      <c r="D25" s="168" t="s">
        <v>1009</v>
      </c>
      <c r="E25" s="168" t="s">
        <v>1013</v>
      </c>
      <c r="F25" s="168" t="s">
        <v>1013</v>
      </c>
      <c r="G25" s="168" t="s">
        <v>1015</v>
      </c>
      <c r="H25" s="168" t="s">
        <v>1016</v>
      </c>
      <c r="I25" s="168" t="s">
        <v>1018</v>
      </c>
      <c r="J25" s="169" t="s">
        <v>1014</v>
      </c>
      <c r="K25" s="171">
        <v>0</v>
      </c>
      <c r="L25" s="171">
        <v>-80356.74</v>
      </c>
      <c r="M25" s="97">
        <f t="shared" si="0"/>
        <v>80356.74</v>
      </c>
      <c r="N25" s="15"/>
      <c r="O25" s="15"/>
      <c r="P25" s="15"/>
      <c r="Q25" s="15"/>
      <c r="R25" s="15"/>
      <c r="S25" s="15"/>
      <c r="T25" s="15"/>
      <c r="U25" s="15"/>
      <c r="V25" s="15"/>
      <c r="W25" s="15"/>
      <c r="X25" s="15"/>
      <c r="Y25" s="15"/>
      <c r="Z25" s="15"/>
      <c r="AA25" s="15"/>
      <c r="AB25" s="15"/>
      <c r="AC25" s="15"/>
      <c r="AD25" s="15"/>
      <c r="AE25" s="15"/>
      <c r="AF25" s="15"/>
      <c r="AG25" s="15"/>
      <c r="AH25" s="16"/>
      <c r="AI25" s="16"/>
      <c r="AJ25" s="16"/>
      <c r="AK25" s="16"/>
      <c r="AL25" s="16"/>
      <c r="AM25" s="16"/>
      <c r="AN25" s="16"/>
    </row>
    <row r="26" spans="1:40" s="17" customFormat="1" ht="22.5">
      <c r="A26" s="165" t="s">
        <v>881</v>
      </c>
      <c r="B26" s="166" t="s">
        <v>109</v>
      </c>
      <c r="C26" s="167" t="s">
        <v>1012</v>
      </c>
      <c r="D26" s="168" t="s">
        <v>1009</v>
      </c>
      <c r="E26" s="168" t="s">
        <v>1013</v>
      </c>
      <c r="F26" s="168" t="s">
        <v>1013</v>
      </c>
      <c r="G26" s="168" t="s">
        <v>25</v>
      </c>
      <c r="H26" s="168" t="s">
        <v>1016</v>
      </c>
      <c r="I26" s="168" t="s">
        <v>1011</v>
      </c>
      <c r="J26" s="169" t="s">
        <v>1014</v>
      </c>
      <c r="K26" s="171">
        <f>2657306.5-236975</f>
        <v>2420331.5</v>
      </c>
      <c r="L26" s="170">
        <f>L27</f>
        <v>5745545.3</v>
      </c>
      <c r="M26" s="97">
        <f>K26-L26</f>
        <v>-3325213.8</v>
      </c>
      <c r="N26" s="15"/>
      <c r="O26" s="15"/>
      <c r="P26" s="15"/>
      <c r="Q26" s="15"/>
      <c r="R26" s="15"/>
      <c r="S26" s="15"/>
      <c r="T26" s="15"/>
      <c r="U26" s="15"/>
      <c r="V26" s="15"/>
      <c r="W26" s="15"/>
      <c r="X26" s="15"/>
      <c r="Y26" s="15"/>
      <c r="Z26" s="15"/>
      <c r="AA26" s="15"/>
      <c r="AB26" s="15"/>
      <c r="AC26" s="15"/>
      <c r="AD26" s="15"/>
      <c r="AE26" s="15"/>
      <c r="AF26" s="15"/>
      <c r="AG26" s="15"/>
      <c r="AH26" s="16"/>
      <c r="AI26" s="16"/>
      <c r="AJ26" s="16"/>
      <c r="AK26" s="16"/>
      <c r="AL26" s="16"/>
      <c r="AM26" s="16"/>
      <c r="AN26" s="16"/>
    </row>
    <row r="27" spans="1:40" s="17" customFormat="1" ht="33.75">
      <c r="A27" s="165" t="s">
        <v>882</v>
      </c>
      <c r="B27" s="166" t="s">
        <v>109</v>
      </c>
      <c r="C27" s="167" t="s">
        <v>1012</v>
      </c>
      <c r="D27" s="168" t="s">
        <v>1009</v>
      </c>
      <c r="E27" s="168" t="s">
        <v>1013</v>
      </c>
      <c r="F27" s="168" t="s">
        <v>1013</v>
      </c>
      <c r="G27" s="168" t="s">
        <v>25</v>
      </c>
      <c r="H27" s="168" t="s">
        <v>1016</v>
      </c>
      <c r="I27" s="168" t="s">
        <v>1017</v>
      </c>
      <c r="J27" s="169" t="s">
        <v>1014</v>
      </c>
      <c r="K27" s="171">
        <v>0</v>
      </c>
      <c r="L27" s="171">
        <v>5745545.3</v>
      </c>
      <c r="M27" s="97">
        <f t="shared" si="0"/>
        <v>-5745545.3</v>
      </c>
      <c r="N27" s="15"/>
      <c r="O27" s="15"/>
      <c r="P27" s="15"/>
      <c r="Q27" s="15"/>
      <c r="R27" s="15"/>
      <c r="S27" s="15"/>
      <c r="T27" s="15"/>
      <c r="U27" s="15"/>
      <c r="V27" s="15"/>
      <c r="W27" s="15"/>
      <c r="X27" s="15"/>
      <c r="Y27" s="15"/>
      <c r="Z27" s="15"/>
      <c r="AA27" s="15"/>
      <c r="AB27" s="15"/>
      <c r="AC27" s="15"/>
      <c r="AD27" s="15"/>
      <c r="AE27" s="15"/>
      <c r="AF27" s="15"/>
      <c r="AG27" s="15"/>
      <c r="AH27" s="16"/>
      <c r="AI27" s="16"/>
      <c r="AJ27" s="16"/>
      <c r="AK27" s="16"/>
      <c r="AL27" s="16"/>
      <c r="AM27" s="16"/>
      <c r="AN27" s="16"/>
    </row>
    <row r="28" spans="1:40" s="17" customFormat="1" ht="15.75">
      <c r="A28" s="160" t="s">
        <v>52</v>
      </c>
      <c r="B28" s="155" t="s">
        <v>109</v>
      </c>
      <c r="C28" s="161" t="s">
        <v>1012</v>
      </c>
      <c r="D28" s="162" t="s">
        <v>1009</v>
      </c>
      <c r="E28" s="162" t="s">
        <v>1013</v>
      </c>
      <c r="F28" s="162" t="s">
        <v>1016</v>
      </c>
      <c r="G28" s="162" t="s">
        <v>1008</v>
      </c>
      <c r="H28" s="162" t="s">
        <v>1013</v>
      </c>
      <c r="I28" s="162" t="s">
        <v>1011</v>
      </c>
      <c r="J28" s="163" t="s">
        <v>1014</v>
      </c>
      <c r="K28" s="164">
        <f>K29+K34+K38+K43</f>
        <v>556886971.9</v>
      </c>
      <c r="L28" s="164">
        <f>L29+L34+L38+L43</f>
        <v>472851874.57000005</v>
      </c>
      <c r="M28" s="97">
        <f t="shared" si="0"/>
        <v>84035097.32999992</v>
      </c>
      <c r="N28" s="15"/>
      <c r="O28" s="15"/>
      <c r="P28" s="15"/>
      <c r="Q28" s="15"/>
      <c r="R28" s="15"/>
      <c r="S28" s="15"/>
      <c r="T28" s="15"/>
      <c r="U28" s="15"/>
      <c r="V28" s="15"/>
      <c r="W28" s="15"/>
      <c r="X28" s="15"/>
      <c r="Y28" s="15"/>
      <c r="Z28" s="15"/>
      <c r="AA28" s="15"/>
      <c r="AB28" s="15"/>
      <c r="AC28" s="15"/>
      <c r="AD28" s="15"/>
      <c r="AE28" s="15"/>
      <c r="AF28" s="15"/>
      <c r="AG28" s="15"/>
      <c r="AH28" s="16"/>
      <c r="AI28" s="16"/>
      <c r="AJ28" s="16"/>
      <c r="AK28" s="16"/>
      <c r="AL28" s="16"/>
      <c r="AM28" s="16"/>
      <c r="AN28" s="16"/>
    </row>
    <row r="29" spans="1:40" s="17" customFormat="1" ht="45">
      <c r="A29" s="165" t="s">
        <v>987</v>
      </c>
      <c r="B29" s="166" t="s">
        <v>109</v>
      </c>
      <c r="C29" s="167" t="s">
        <v>1012</v>
      </c>
      <c r="D29" s="168" t="s">
        <v>1009</v>
      </c>
      <c r="E29" s="168" t="s">
        <v>1013</v>
      </c>
      <c r="F29" s="168" t="s">
        <v>1016</v>
      </c>
      <c r="G29" s="168" t="s">
        <v>109</v>
      </c>
      <c r="H29" s="168" t="s">
        <v>1013</v>
      </c>
      <c r="I29" s="168" t="s">
        <v>1011</v>
      </c>
      <c r="J29" s="169" t="s">
        <v>1014</v>
      </c>
      <c r="K29" s="171">
        <f>322505291.5+20000000+212384539.07</f>
        <v>554889830.5699999</v>
      </c>
      <c r="L29" s="172">
        <f>L30+L32+L33+L31</f>
        <v>471079775.26000005</v>
      </c>
      <c r="M29" s="146">
        <f t="shared" si="0"/>
        <v>83810055.30999988</v>
      </c>
      <c r="N29" s="15"/>
      <c r="O29" s="15"/>
      <c r="P29" s="15"/>
      <c r="Q29" s="15"/>
      <c r="R29" s="15"/>
      <c r="S29" s="15"/>
      <c r="T29" s="15"/>
      <c r="U29" s="15"/>
      <c r="V29" s="15"/>
      <c r="W29" s="15"/>
      <c r="X29" s="15"/>
      <c r="Y29" s="15"/>
      <c r="Z29" s="15"/>
      <c r="AA29" s="15"/>
      <c r="AB29" s="15"/>
      <c r="AC29" s="15"/>
      <c r="AD29" s="15"/>
      <c r="AE29" s="15"/>
      <c r="AF29" s="15"/>
      <c r="AG29" s="15"/>
      <c r="AH29" s="16"/>
      <c r="AI29" s="16"/>
      <c r="AJ29" s="16"/>
      <c r="AK29" s="16"/>
      <c r="AL29" s="16"/>
      <c r="AM29" s="16"/>
      <c r="AN29" s="16"/>
    </row>
    <row r="30" spans="1:40" s="17" customFormat="1" ht="56.25">
      <c r="A30" s="165" t="s">
        <v>883</v>
      </c>
      <c r="B30" s="166" t="s">
        <v>109</v>
      </c>
      <c r="C30" s="167" t="s">
        <v>1012</v>
      </c>
      <c r="D30" s="168" t="s">
        <v>1009</v>
      </c>
      <c r="E30" s="168" t="s">
        <v>1013</v>
      </c>
      <c r="F30" s="168" t="s">
        <v>1016</v>
      </c>
      <c r="G30" s="168" t="s">
        <v>109</v>
      </c>
      <c r="H30" s="168" t="s">
        <v>1013</v>
      </c>
      <c r="I30" s="168" t="s">
        <v>1017</v>
      </c>
      <c r="J30" s="169" t="s">
        <v>1014</v>
      </c>
      <c r="K30" s="171">
        <v>0</v>
      </c>
      <c r="L30" s="173">
        <v>470802993.43</v>
      </c>
      <c r="M30" s="137">
        <f t="shared" si="0"/>
        <v>-470802993.43</v>
      </c>
      <c r="N30" s="15"/>
      <c r="O30" s="15"/>
      <c r="P30" s="15"/>
      <c r="Q30" s="15"/>
      <c r="R30" s="15"/>
      <c r="S30" s="15"/>
      <c r="T30" s="15"/>
      <c r="U30" s="15"/>
      <c r="V30" s="15"/>
      <c r="W30" s="15"/>
      <c r="X30" s="15"/>
      <c r="Y30" s="15"/>
      <c r="Z30" s="15"/>
      <c r="AA30" s="15"/>
      <c r="AB30" s="15"/>
      <c r="AC30" s="15"/>
      <c r="AD30" s="15"/>
      <c r="AE30" s="15"/>
      <c r="AF30" s="15"/>
      <c r="AG30" s="15"/>
      <c r="AH30" s="16"/>
      <c r="AI30" s="16"/>
      <c r="AJ30" s="16"/>
      <c r="AK30" s="16"/>
      <c r="AL30" s="16"/>
      <c r="AM30" s="16"/>
      <c r="AN30" s="16"/>
    </row>
    <row r="31" spans="1:40" s="17" customFormat="1" ht="45">
      <c r="A31" s="165" t="s">
        <v>822</v>
      </c>
      <c r="B31" s="166" t="s">
        <v>109</v>
      </c>
      <c r="C31" s="167" t="s">
        <v>1012</v>
      </c>
      <c r="D31" s="168" t="s">
        <v>1009</v>
      </c>
      <c r="E31" s="168" t="s">
        <v>1013</v>
      </c>
      <c r="F31" s="168" t="s">
        <v>1016</v>
      </c>
      <c r="G31" s="168" t="s">
        <v>109</v>
      </c>
      <c r="H31" s="168" t="s">
        <v>1013</v>
      </c>
      <c r="I31" s="168" t="s">
        <v>173</v>
      </c>
      <c r="J31" s="169" t="s">
        <v>1014</v>
      </c>
      <c r="K31" s="171">
        <v>0</v>
      </c>
      <c r="L31" s="173">
        <v>113098.19</v>
      </c>
      <c r="M31" s="137">
        <f t="shared" si="0"/>
        <v>-113098.19</v>
      </c>
      <c r="N31" s="15"/>
      <c r="O31" s="15"/>
      <c r="P31" s="15"/>
      <c r="Q31" s="15"/>
      <c r="R31" s="15"/>
      <c r="S31" s="15"/>
      <c r="T31" s="15"/>
      <c r="U31" s="15"/>
      <c r="V31" s="15"/>
      <c r="W31" s="15"/>
      <c r="X31" s="15"/>
      <c r="Y31" s="15"/>
      <c r="Z31" s="15"/>
      <c r="AA31" s="15"/>
      <c r="AB31" s="15"/>
      <c r="AC31" s="15"/>
      <c r="AD31" s="15"/>
      <c r="AE31" s="15"/>
      <c r="AF31" s="15"/>
      <c r="AG31" s="15"/>
      <c r="AH31" s="16"/>
      <c r="AI31" s="16"/>
      <c r="AJ31" s="16"/>
      <c r="AK31" s="16"/>
      <c r="AL31" s="16"/>
      <c r="AM31" s="16"/>
      <c r="AN31" s="16"/>
    </row>
    <row r="32" spans="1:40" s="17" customFormat="1" ht="56.25">
      <c r="A32" s="165" t="s">
        <v>884</v>
      </c>
      <c r="B32" s="166" t="s">
        <v>109</v>
      </c>
      <c r="C32" s="167" t="s">
        <v>1012</v>
      </c>
      <c r="D32" s="168" t="s">
        <v>1009</v>
      </c>
      <c r="E32" s="168" t="s">
        <v>1013</v>
      </c>
      <c r="F32" s="168" t="s">
        <v>1016</v>
      </c>
      <c r="G32" s="168" t="s">
        <v>109</v>
      </c>
      <c r="H32" s="168" t="s">
        <v>1013</v>
      </c>
      <c r="I32" s="168" t="s">
        <v>1018</v>
      </c>
      <c r="J32" s="169" t="s">
        <v>1014</v>
      </c>
      <c r="K32" s="171">
        <v>0</v>
      </c>
      <c r="L32" s="173">
        <v>173708.35</v>
      </c>
      <c r="M32" s="137">
        <f t="shared" si="0"/>
        <v>-173708.35</v>
      </c>
      <c r="N32" s="15"/>
      <c r="O32" s="15"/>
      <c r="P32" s="15"/>
      <c r="Q32" s="15"/>
      <c r="R32" s="15"/>
      <c r="S32" s="15"/>
      <c r="T32" s="15"/>
      <c r="U32" s="15"/>
      <c r="V32" s="15"/>
      <c r="W32" s="15"/>
      <c r="X32" s="15"/>
      <c r="Y32" s="15"/>
      <c r="Z32" s="15"/>
      <c r="AA32" s="15"/>
      <c r="AB32" s="15"/>
      <c r="AC32" s="15"/>
      <c r="AD32" s="15"/>
      <c r="AE32" s="15"/>
      <c r="AF32" s="15"/>
      <c r="AG32" s="15"/>
      <c r="AH32" s="16"/>
      <c r="AI32" s="16"/>
      <c r="AJ32" s="16"/>
      <c r="AK32" s="16"/>
      <c r="AL32" s="16"/>
      <c r="AM32" s="16"/>
      <c r="AN32" s="16"/>
    </row>
    <row r="33" spans="1:40" s="10" customFormat="1" ht="45">
      <c r="A33" s="165" t="s">
        <v>641</v>
      </c>
      <c r="B33" s="166" t="s">
        <v>109</v>
      </c>
      <c r="C33" s="167" t="s">
        <v>1012</v>
      </c>
      <c r="D33" s="168" t="s">
        <v>1009</v>
      </c>
      <c r="E33" s="168" t="s">
        <v>1013</v>
      </c>
      <c r="F33" s="168" t="s">
        <v>1016</v>
      </c>
      <c r="G33" s="168" t="s">
        <v>109</v>
      </c>
      <c r="H33" s="168" t="s">
        <v>1013</v>
      </c>
      <c r="I33" s="168" t="s">
        <v>988</v>
      </c>
      <c r="J33" s="169" t="s">
        <v>1014</v>
      </c>
      <c r="K33" s="171">
        <v>0</v>
      </c>
      <c r="L33" s="173">
        <v>-10024.71</v>
      </c>
      <c r="M33" s="137">
        <f t="shared" si="0"/>
        <v>10024.71</v>
      </c>
      <c r="N33" s="8"/>
      <c r="O33" s="8"/>
      <c r="P33" s="8"/>
      <c r="Q33" s="8"/>
      <c r="R33" s="8"/>
      <c r="S33" s="8"/>
      <c r="T33" s="8"/>
      <c r="U33" s="8"/>
      <c r="V33" s="8"/>
      <c r="W33" s="8"/>
      <c r="X33" s="8"/>
      <c r="Y33" s="8"/>
      <c r="Z33" s="8"/>
      <c r="AA33" s="8"/>
      <c r="AB33" s="8"/>
      <c r="AC33" s="8"/>
      <c r="AD33" s="8"/>
      <c r="AE33" s="8"/>
      <c r="AF33" s="8"/>
      <c r="AG33" s="8"/>
      <c r="AH33" s="9"/>
      <c r="AI33" s="9"/>
      <c r="AJ33" s="9"/>
      <c r="AK33" s="9"/>
      <c r="AL33" s="9"/>
      <c r="AM33" s="9"/>
      <c r="AN33" s="9"/>
    </row>
    <row r="34" spans="1:40" s="10" customFormat="1" ht="67.5">
      <c r="A34" s="165" t="s">
        <v>170</v>
      </c>
      <c r="B34" s="166" t="s">
        <v>109</v>
      </c>
      <c r="C34" s="167" t="s">
        <v>1012</v>
      </c>
      <c r="D34" s="168" t="s">
        <v>1009</v>
      </c>
      <c r="E34" s="168" t="s">
        <v>1013</v>
      </c>
      <c r="F34" s="168" t="s">
        <v>1016</v>
      </c>
      <c r="G34" s="168" t="s">
        <v>989</v>
      </c>
      <c r="H34" s="168" t="s">
        <v>1013</v>
      </c>
      <c r="I34" s="168" t="s">
        <v>1011</v>
      </c>
      <c r="J34" s="169" t="s">
        <v>1014</v>
      </c>
      <c r="K34" s="171">
        <v>347066.57</v>
      </c>
      <c r="L34" s="172">
        <f>L35+L36+L37</f>
        <v>219121.88</v>
      </c>
      <c r="M34" s="137">
        <f t="shared" si="0"/>
        <v>127944.69</v>
      </c>
      <c r="N34" s="8"/>
      <c r="O34" s="8"/>
      <c r="P34" s="8"/>
      <c r="Q34" s="8"/>
      <c r="R34" s="8"/>
      <c r="S34" s="8"/>
      <c r="T34" s="8"/>
      <c r="U34" s="8"/>
      <c r="V34" s="8"/>
      <c r="W34" s="8"/>
      <c r="X34" s="8"/>
      <c r="Y34" s="8"/>
      <c r="Z34" s="8"/>
      <c r="AA34" s="8"/>
      <c r="AB34" s="8"/>
      <c r="AC34" s="8"/>
      <c r="AD34" s="8"/>
      <c r="AE34" s="8"/>
      <c r="AF34" s="8"/>
      <c r="AG34" s="8"/>
      <c r="AH34" s="9"/>
      <c r="AI34" s="9"/>
      <c r="AJ34" s="9"/>
      <c r="AK34" s="9"/>
      <c r="AL34" s="9"/>
      <c r="AM34" s="9"/>
      <c r="AN34" s="9"/>
    </row>
    <row r="35" spans="1:40" s="10" customFormat="1" ht="78.75">
      <c r="A35" s="165" t="s">
        <v>649</v>
      </c>
      <c r="B35" s="166" t="s">
        <v>109</v>
      </c>
      <c r="C35" s="167" t="s">
        <v>1012</v>
      </c>
      <c r="D35" s="168" t="s">
        <v>1009</v>
      </c>
      <c r="E35" s="168" t="s">
        <v>1013</v>
      </c>
      <c r="F35" s="168" t="s">
        <v>1016</v>
      </c>
      <c r="G35" s="168" t="s">
        <v>989</v>
      </c>
      <c r="H35" s="168" t="s">
        <v>1013</v>
      </c>
      <c r="I35" s="168" t="s">
        <v>1017</v>
      </c>
      <c r="J35" s="169" t="s">
        <v>1014</v>
      </c>
      <c r="K35" s="171">
        <v>0</v>
      </c>
      <c r="L35" s="173">
        <v>200994.64</v>
      </c>
      <c r="M35" s="137">
        <f t="shared" si="0"/>
        <v>-200994.64</v>
      </c>
      <c r="N35" s="8"/>
      <c r="O35" s="8"/>
      <c r="P35" s="8"/>
      <c r="Q35" s="8"/>
      <c r="R35" s="8"/>
      <c r="S35" s="8"/>
      <c r="T35" s="8"/>
      <c r="U35" s="8"/>
      <c r="V35" s="8"/>
      <c r="W35" s="8"/>
      <c r="X35" s="8"/>
      <c r="Y35" s="8"/>
      <c r="Z35" s="8"/>
      <c r="AA35" s="8"/>
      <c r="AB35" s="8"/>
      <c r="AC35" s="8"/>
      <c r="AD35" s="8"/>
      <c r="AE35" s="8"/>
      <c r="AF35" s="8"/>
      <c r="AG35" s="8"/>
      <c r="AH35" s="9"/>
      <c r="AI35" s="9"/>
      <c r="AJ35" s="9"/>
      <c r="AK35" s="9"/>
      <c r="AL35" s="9"/>
      <c r="AM35" s="9"/>
      <c r="AN35" s="9"/>
    </row>
    <row r="36" spans="1:40" s="10" customFormat="1" ht="67.5">
      <c r="A36" s="165" t="s">
        <v>823</v>
      </c>
      <c r="B36" s="166" t="s">
        <v>109</v>
      </c>
      <c r="C36" s="167" t="s">
        <v>1012</v>
      </c>
      <c r="D36" s="168" t="s">
        <v>1009</v>
      </c>
      <c r="E36" s="168" t="s">
        <v>1013</v>
      </c>
      <c r="F36" s="168" t="s">
        <v>1016</v>
      </c>
      <c r="G36" s="168" t="s">
        <v>989</v>
      </c>
      <c r="H36" s="168" t="s">
        <v>1013</v>
      </c>
      <c r="I36" s="168" t="s">
        <v>173</v>
      </c>
      <c r="J36" s="169" t="s">
        <v>1014</v>
      </c>
      <c r="K36" s="171">
        <v>0</v>
      </c>
      <c r="L36" s="173">
        <v>13023.33</v>
      </c>
      <c r="M36" s="137">
        <f t="shared" si="0"/>
        <v>-13023.33</v>
      </c>
      <c r="N36" s="8"/>
      <c r="O36" s="8"/>
      <c r="P36" s="8"/>
      <c r="Q36" s="8"/>
      <c r="R36" s="8"/>
      <c r="S36" s="8"/>
      <c r="T36" s="8"/>
      <c r="U36" s="8"/>
      <c r="V36" s="8"/>
      <c r="W36" s="8"/>
      <c r="X36" s="8"/>
      <c r="Y36" s="8"/>
      <c r="Z36" s="8"/>
      <c r="AA36" s="8"/>
      <c r="AB36" s="8"/>
      <c r="AC36" s="8"/>
      <c r="AD36" s="8"/>
      <c r="AE36" s="8"/>
      <c r="AF36" s="8"/>
      <c r="AG36" s="8"/>
      <c r="AH36" s="9"/>
      <c r="AI36" s="9"/>
      <c r="AJ36" s="9"/>
      <c r="AK36" s="9"/>
      <c r="AL36" s="9"/>
      <c r="AM36" s="9"/>
      <c r="AN36" s="9"/>
    </row>
    <row r="37" spans="1:40" s="17" customFormat="1" ht="78.75">
      <c r="A37" s="165" t="s">
        <v>650</v>
      </c>
      <c r="B37" s="166" t="s">
        <v>109</v>
      </c>
      <c r="C37" s="167" t="s">
        <v>1012</v>
      </c>
      <c r="D37" s="168" t="s">
        <v>1009</v>
      </c>
      <c r="E37" s="168" t="s">
        <v>1013</v>
      </c>
      <c r="F37" s="168" t="s">
        <v>1016</v>
      </c>
      <c r="G37" s="168" t="s">
        <v>989</v>
      </c>
      <c r="H37" s="168" t="s">
        <v>1013</v>
      </c>
      <c r="I37" s="168" t="s">
        <v>1018</v>
      </c>
      <c r="J37" s="169" t="s">
        <v>1014</v>
      </c>
      <c r="K37" s="171">
        <v>0</v>
      </c>
      <c r="L37" s="173">
        <v>5103.91</v>
      </c>
      <c r="M37" s="137">
        <f t="shared" si="0"/>
        <v>-5103.91</v>
      </c>
      <c r="N37" s="15"/>
      <c r="O37" s="15"/>
      <c r="P37" s="15"/>
      <c r="Q37" s="15"/>
      <c r="R37" s="15"/>
      <c r="S37" s="15"/>
      <c r="T37" s="15"/>
      <c r="U37" s="15"/>
      <c r="V37" s="15"/>
      <c r="W37" s="15"/>
      <c r="X37" s="15"/>
      <c r="Y37" s="15"/>
      <c r="Z37" s="15"/>
      <c r="AA37" s="15"/>
      <c r="AB37" s="15"/>
      <c r="AC37" s="15"/>
      <c r="AD37" s="15"/>
      <c r="AE37" s="15"/>
      <c r="AF37" s="15"/>
      <c r="AG37" s="15"/>
      <c r="AH37" s="16"/>
      <c r="AI37" s="16"/>
      <c r="AJ37" s="16"/>
      <c r="AK37" s="16"/>
      <c r="AL37" s="16"/>
      <c r="AM37" s="16"/>
      <c r="AN37" s="16"/>
    </row>
    <row r="38" spans="1:40" s="17" customFormat="1" ht="22.5">
      <c r="A38" s="165" t="s">
        <v>171</v>
      </c>
      <c r="B38" s="166" t="s">
        <v>109</v>
      </c>
      <c r="C38" s="167" t="s">
        <v>1012</v>
      </c>
      <c r="D38" s="168" t="s">
        <v>1009</v>
      </c>
      <c r="E38" s="168" t="s">
        <v>1013</v>
      </c>
      <c r="F38" s="168" t="s">
        <v>1016</v>
      </c>
      <c r="G38" s="168" t="s">
        <v>863</v>
      </c>
      <c r="H38" s="168" t="s">
        <v>1013</v>
      </c>
      <c r="I38" s="168" t="s">
        <v>1011</v>
      </c>
      <c r="J38" s="169" t="s">
        <v>1014</v>
      </c>
      <c r="K38" s="171">
        <f>465452.77+1181491.99</f>
        <v>1646944.76</v>
      </c>
      <c r="L38" s="170">
        <f>L39+L41+L42+L40</f>
        <v>1549479.4300000002</v>
      </c>
      <c r="M38" s="137">
        <f t="shared" si="0"/>
        <v>97465.32999999984</v>
      </c>
      <c r="N38" s="15"/>
      <c r="O38" s="15"/>
      <c r="P38" s="15"/>
      <c r="Q38" s="15"/>
      <c r="R38" s="15"/>
      <c r="S38" s="15"/>
      <c r="T38" s="15"/>
      <c r="U38" s="15"/>
      <c r="V38" s="15"/>
      <c r="W38" s="15"/>
      <c r="X38" s="15"/>
      <c r="Y38" s="15"/>
      <c r="Z38" s="15"/>
      <c r="AA38" s="15"/>
      <c r="AB38" s="15"/>
      <c r="AC38" s="15"/>
      <c r="AD38" s="15"/>
      <c r="AE38" s="15"/>
      <c r="AF38" s="15"/>
      <c r="AG38" s="15"/>
      <c r="AH38" s="16"/>
      <c r="AI38" s="16"/>
      <c r="AJ38" s="16"/>
      <c r="AK38" s="16"/>
      <c r="AL38" s="16"/>
      <c r="AM38" s="16"/>
      <c r="AN38" s="16"/>
    </row>
    <row r="39" spans="1:40" s="17" customFormat="1" ht="45">
      <c r="A39" s="165" t="s">
        <v>651</v>
      </c>
      <c r="B39" s="166" t="s">
        <v>109</v>
      </c>
      <c r="C39" s="167" t="s">
        <v>1012</v>
      </c>
      <c r="D39" s="168" t="s">
        <v>1009</v>
      </c>
      <c r="E39" s="168" t="s">
        <v>1013</v>
      </c>
      <c r="F39" s="168" t="s">
        <v>1016</v>
      </c>
      <c r="G39" s="168" t="s">
        <v>863</v>
      </c>
      <c r="H39" s="168" t="s">
        <v>1013</v>
      </c>
      <c r="I39" s="168" t="s">
        <v>1017</v>
      </c>
      <c r="J39" s="169" t="s">
        <v>1014</v>
      </c>
      <c r="K39" s="171">
        <v>0</v>
      </c>
      <c r="L39" s="171">
        <v>1527119.3</v>
      </c>
      <c r="M39" s="137">
        <f>K39-L39</f>
        <v>-1527119.3</v>
      </c>
      <c r="N39" s="15"/>
      <c r="O39" s="15"/>
      <c r="P39" s="15"/>
      <c r="Q39" s="15"/>
      <c r="R39" s="15"/>
      <c r="S39" s="15"/>
      <c r="T39" s="15"/>
      <c r="U39" s="15"/>
      <c r="V39" s="15"/>
      <c r="W39" s="15"/>
      <c r="X39" s="15"/>
      <c r="Y39" s="15"/>
      <c r="Z39" s="15"/>
      <c r="AA39" s="15"/>
      <c r="AB39" s="15"/>
      <c r="AC39" s="15"/>
      <c r="AD39" s="15"/>
      <c r="AE39" s="15"/>
      <c r="AF39" s="15"/>
      <c r="AG39" s="15"/>
      <c r="AH39" s="16"/>
      <c r="AI39" s="16"/>
      <c r="AJ39" s="16"/>
      <c r="AK39" s="16"/>
      <c r="AL39" s="16"/>
      <c r="AM39" s="16"/>
      <c r="AN39" s="16"/>
    </row>
    <row r="40" spans="1:40" s="10" customFormat="1" ht="33.75">
      <c r="A40" s="165" t="s">
        <v>824</v>
      </c>
      <c r="B40" s="166" t="s">
        <v>109</v>
      </c>
      <c r="C40" s="167" t="s">
        <v>1012</v>
      </c>
      <c r="D40" s="168" t="s">
        <v>1009</v>
      </c>
      <c r="E40" s="168" t="s">
        <v>1013</v>
      </c>
      <c r="F40" s="168" t="s">
        <v>1016</v>
      </c>
      <c r="G40" s="168" t="s">
        <v>863</v>
      </c>
      <c r="H40" s="168" t="s">
        <v>1013</v>
      </c>
      <c r="I40" s="168" t="s">
        <v>173</v>
      </c>
      <c r="J40" s="169" t="s">
        <v>1014</v>
      </c>
      <c r="K40" s="171">
        <v>0</v>
      </c>
      <c r="L40" s="171">
        <v>5463.62</v>
      </c>
      <c r="M40" s="97">
        <f t="shared" si="0"/>
        <v>-5463.62</v>
      </c>
      <c r="N40" s="8"/>
      <c r="O40" s="8"/>
      <c r="P40" s="8"/>
      <c r="Q40" s="8"/>
      <c r="R40" s="8"/>
      <c r="S40" s="8"/>
      <c r="T40" s="8"/>
      <c r="U40" s="8"/>
      <c r="V40" s="8"/>
      <c r="W40" s="8"/>
      <c r="X40" s="8"/>
      <c r="Y40" s="8"/>
      <c r="Z40" s="8"/>
      <c r="AA40" s="8"/>
      <c r="AB40" s="8"/>
      <c r="AC40" s="8"/>
      <c r="AD40" s="8"/>
      <c r="AE40" s="8"/>
      <c r="AF40" s="8"/>
      <c r="AG40" s="8"/>
      <c r="AH40" s="9"/>
      <c r="AI40" s="9"/>
      <c r="AJ40" s="9"/>
      <c r="AK40" s="9"/>
      <c r="AL40" s="9"/>
      <c r="AM40" s="9"/>
      <c r="AN40" s="9"/>
    </row>
    <row r="41" spans="1:40" s="10" customFormat="1" ht="45">
      <c r="A41" s="165" t="s">
        <v>652</v>
      </c>
      <c r="B41" s="166" t="s">
        <v>109</v>
      </c>
      <c r="C41" s="167" t="s">
        <v>1012</v>
      </c>
      <c r="D41" s="168" t="s">
        <v>1009</v>
      </c>
      <c r="E41" s="168" t="s">
        <v>1013</v>
      </c>
      <c r="F41" s="168" t="s">
        <v>1016</v>
      </c>
      <c r="G41" s="168" t="s">
        <v>863</v>
      </c>
      <c r="H41" s="168" t="s">
        <v>1013</v>
      </c>
      <c r="I41" s="168" t="s">
        <v>1018</v>
      </c>
      <c r="J41" s="169" t="s">
        <v>1014</v>
      </c>
      <c r="K41" s="171">
        <v>0</v>
      </c>
      <c r="L41" s="171">
        <v>16776.5</v>
      </c>
      <c r="M41" s="97">
        <f t="shared" si="0"/>
        <v>-16776.5</v>
      </c>
      <c r="N41" s="8"/>
      <c r="O41" s="8"/>
      <c r="P41" s="8"/>
      <c r="Q41" s="8"/>
      <c r="R41" s="8"/>
      <c r="S41" s="8"/>
      <c r="T41" s="8"/>
      <c r="U41" s="8"/>
      <c r="V41" s="8"/>
      <c r="W41" s="8"/>
      <c r="X41" s="8"/>
      <c r="Y41" s="8"/>
      <c r="Z41" s="8"/>
      <c r="AA41" s="8"/>
      <c r="AB41" s="8"/>
      <c r="AC41" s="8"/>
      <c r="AD41" s="8"/>
      <c r="AE41" s="8"/>
      <c r="AF41" s="8"/>
      <c r="AG41" s="8"/>
      <c r="AH41" s="9"/>
      <c r="AI41" s="9"/>
      <c r="AJ41" s="9"/>
      <c r="AK41" s="9"/>
      <c r="AL41" s="9"/>
      <c r="AM41" s="9"/>
      <c r="AN41" s="9"/>
    </row>
    <row r="42" spans="1:40" s="10" customFormat="1" ht="33.75">
      <c r="A42" s="165" t="s">
        <v>653</v>
      </c>
      <c r="B42" s="166" t="s">
        <v>109</v>
      </c>
      <c r="C42" s="167" t="s">
        <v>1012</v>
      </c>
      <c r="D42" s="168" t="s">
        <v>1009</v>
      </c>
      <c r="E42" s="168" t="s">
        <v>1013</v>
      </c>
      <c r="F42" s="168" t="s">
        <v>1016</v>
      </c>
      <c r="G42" s="168" t="s">
        <v>863</v>
      </c>
      <c r="H42" s="168" t="s">
        <v>1013</v>
      </c>
      <c r="I42" s="168" t="s">
        <v>988</v>
      </c>
      <c r="J42" s="169" t="s">
        <v>1014</v>
      </c>
      <c r="K42" s="171">
        <v>0</v>
      </c>
      <c r="L42" s="171">
        <v>120.01</v>
      </c>
      <c r="M42" s="97">
        <f t="shared" si="0"/>
        <v>-120.01</v>
      </c>
      <c r="N42" s="8"/>
      <c r="O42" s="8"/>
      <c r="P42" s="8"/>
      <c r="Q42" s="8"/>
      <c r="R42" s="8"/>
      <c r="S42" s="8"/>
      <c r="T42" s="8"/>
      <c r="U42" s="8"/>
      <c r="V42" s="8"/>
      <c r="W42" s="8"/>
      <c r="X42" s="8"/>
      <c r="Y42" s="8"/>
      <c r="Z42" s="8"/>
      <c r="AA42" s="8"/>
      <c r="AB42" s="8"/>
      <c r="AC42" s="8"/>
      <c r="AD42" s="8"/>
      <c r="AE42" s="8"/>
      <c r="AF42" s="8"/>
      <c r="AG42" s="8"/>
      <c r="AH42" s="9"/>
      <c r="AI42" s="9"/>
      <c r="AJ42" s="9"/>
      <c r="AK42" s="9"/>
      <c r="AL42" s="9"/>
      <c r="AM42" s="9"/>
      <c r="AN42" s="9"/>
    </row>
    <row r="43" spans="1:40" s="10" customFormat="1" ht="56.25">
      <c r="A43" s="165" t="s">
        <v>172</v>
      </c>
      <c r="B43" s="166" t="s">
        <v>109</v>
      </c>
      <c r="C43" s="167" t="s">
        <v>1012</v>
      </c>
      <c r="D43" s="168" t="s">
        <v>1009</v>
      </c>
      <c r="E43" s="168" t="s">
        <v>1013</v>
      </c>
      <c r="F43" s="168" t="s">
        <v>1016</v>
      </c>
      <c r="G43" s="168" t="s">
        <v>924</v>
      </c>
      <c r="H43" s="168" t="s">
        <v>1013</v>
      </c>
      <c r="I43" s="168" t="s">
        <v>1011</v>
      </c>
      <c r="J43" s="169" t="s">
        <v>1014</v>
      </c>
      <c r="K43" s="171">
        <f>52260-49130</f>
        <v>3130</v>
      </c>
      <c r="L43" s="170">
        <f>L44</f>
        <v>3498</v>
      </c>
      <c r="M43" s="97">
        <f t="shared" si="0"/>
        <v>-368</v>
      </c>
      <c r="N43" s="8"/>
      <c r="O43" s="8"/>
      <c r="P43" s="8"/>
      <c r="Q43" s="8"/>
      <c r="R43" s="8"/>
      <c r="S43" s="8"/>
      <c r="T43" s="8"/>
      <c r="U43" s="8"/>
      <c r="V43" s="8"/>
      <c r="W43" s="8"/>
      <c r="X43" s="8"/>
      <c r="Y43" s="8"/>
      <c r="Z43" s="8"/>
      <c r="AA43" s="8"/>
      <c r="AB43" s="8"/>
      <c r="AC43" s="8"/>
      <c r="AD43" s="8"/>
      <c r="AE43" s="8"/>
      <c r="AF43" s="8"/>
      <c r="AG43" s="8"/>
      <c r="AH43" s="9"/>
      <c r="AI43" s="9"/>
      <c r="AJ43" s="9"/>
      <c r="AK43" s="9"/>
      <c r="AL43" s="9"/>
      <c r="AM43" s="9"/>
      <c r="AN43" s="9"/>
    </row>
    <row r="44" spans="1:40" s="10" customFormat="1" ht="67.5">
      <c r="A44" s="165" t="s">
        <v>679</v>
      </c>
      <c r="B44" s="166" t="s">
        <v>109</v>
      </c>
      <c r="C44" s="167" t="s">
        <v>1012</v>
      </c>
      <c r="D44" s="168" t="s">
        <v>1009</v>
      </c>
      <c r="E44" s="168" t="s">
        <v>1013</v>
      </c>
      <c r="F44" s="168" t="s">
        <v>1016</v>
      </c>
      <c r="G44" s="168" t="s">
        <v>924</v>
      </c>
      <c r="H44" s="168" t="s">
        <v>1013</v>
      </c>
      <c r="I44" s="168" t="s">
        <v>1017</v>
      </c>
      <c r="J44" s="169" t="s">
        <v>1014</v>
      </c>
      <c r="K44" s="171">
        <v>0</v>
      </c>
      <c r="L44" s="171">
        <v>3498</v>
      </c>
      <c r="M44" s="97">
        <f t="shared" si="0"/>
        <v>-3498</v>
      </c>
      <c r="N44" s="8"/>
      <c r="O44" s="8"/>
      <c r="P44" s="8"/>
      <c r="Q44" s="8"/>
      <c r="R44" s="8"/>
      <c r="S44" s="8"/>
      <c r="T44" s="8"/>
      <c r="U44" s="8"/>
      <c r="V44" s="8"/>
      <c r="W44" s="8"/>
      <c r="X44" s="8"/>
      <c r="Y44" s="8"/>
      <c r="Z44" s="8"/>
      <c r="AA44" s="8"/>
      <c r="AB44" s="8"/>
      <c r="AC44" s="8"/>
      <c r="AD44" s="8"/>
      <c r="AE44" s="8"/>
      <c r="AF44" s="8"/>
      <c r="AG44" s="8"/>
      <c r="AH44" s="9"/>
      <c r="AI44" s="9"/>
      <c r="AJ44" s="9"/>
      <c r="AK44" s="9"/>
      <c r="AL44" s="9"/>
      <c r="AM44" s="9"/>
      <c r="AN44" s="9"/>
    </row>
    <row r="45" spans="1:40" s="10" customFormat="1" ht="22.5">
      <c r="A45" s="174" t="s">
        <v>933</v>
      </c>
      <c r="B45" s="155" t="s">
        <v>109</v>
      </c>
      <c r="C45" s="161">
        <v>100</v>
      </c>
      <c r="D45" s="175" t="s">
        <v>1009</v>
      </c>
      <c r="E45" s="175" t="s">
        <v>926</v>
      </c>
      <c r="F45" s="175" t="s">
        <v>1010</v>
      </c>
      <c r="G45" s="175" t="s">
        <v>1008</v>
      </c>
      <c r="H45" s="175" t="s">
        <v>1010</v>
      </c>
      <c r="I45" s="175" t="s">
        <v>1011</v>
      </c>
      <c r="J45" s="176" t="s">
        <v>1008</v>
      </c>
      <c r="K45" s="164">
        <f>K46</f>
        <v>9619599.1</v>
      </c>
      <c r="L45" s="164">
        <f>L46</f>
        <v>9085424.4</v>
      </c>
      <c r="M45" s="97">
        <f t="shared" si="0"/>
        <v>534174.6999999993</v>
      </c>
      <c r="N45" s="8"/>
      <c r="O45" s="8"/>
      <c r="P45" s="8"/>
      <c r="Q45" s="8"/>
      <c r="R45" s="8"/>
      <c r="S45" s="8"/>
      <c r="T45" s="8"/>
      <c r="U45" s="8"/>
      <c r="V45" s="8"/>
      <c r="W45" s="8"/>
      <c r="X45" s="8"/>
      <c r="Y45" s="8"/>
      <c r="Z45" s="8"/>
      <c r="AA45" s="8"/>
      <c r="AB45" s="8"/>
      <c r="AC45" s="8"/>
      <c r="AD45" s="8"/>
      <c r="AE45" s="8"/>
      <c r="AF45" s="8"/>
      <c r="AG45" s="8"/>
      <c r="AH45" s="9"/>
      <c r="AI45" s="9"/>
      <c r="AJ45" s="9"/>
      <c r="AK45" s="9"/>
      <c r="AL45" s="9"/>
      <c r="AM45" s="9"/>
      <c r="AN45" s="9"/>
    </row>
    <row r="46" spans="1:40" s="10" customFormat="1" ht="22.5">
      <c r="A46" s="174" t="s">
        <v>934</v>
      </c>
      <c r="B46" s="155" t="s">
        <v>109</v>
      </c>
      <c r="C46" s="161">
        <v>100</v>
      </c>
      <c r="D46" s="175" t="s">
        <v>1009</v>
      </c>
      <c r="E46" s="175" t="s">
        <v>926</v>
      </c>
      <c r="F46" s="175" t="s">
        <v>1016</v>
      </c>
      <c r="G46" s="175" t="s">
        <v>1008</v>
      </c>
      <c r="H46" s="175" t="s">
        <v>1013</v>
      </c>
      <c r="I46" s="175" t="s">
        <v>1011</v>
      </c>
      <c r="J46" s="176" t="s">
        <v>1014</v>
      </c>
      <c r="K46" s="164">
        <f>K47+K48+K49+K50</f>
        <v>9619599.1</v>
      </c>
      <c r="L46" s="164">
        <f>L47+L48+L49+L50</f>
        <v>9085424.4</v>
      </c>
      <c r="M46" s="97">
        <f t="shared" si="0"/>
        <v>534174.6999999993</v>
      </c>
      <c r="N46" s="8"/>
      <c r="O46" s="8"/>
      <c r="P46" s="8"/>
      <c r="Q46" s="8"/>
      <c r="R46" s="8"/>
      <c r="S46" s="8"/>
      <c r="T46" s="8"/>
      <c r="U46" s="8"/>
      <c r="V46" s="8"/>
      <c r="W46" s="8"/>
      <c r="X46" s="8"/>
      <c r="Y46" s="8"/>
      <c r="Z46" s="8"/>
      <c r="AA46" s="8"/>
      <c r="AB46" s="8"/>
      <c r="AC46" s="8"/>
      <c r="AD46" s="8"/>
      <c r="AE46" s="8"/>
      <c r="AF46" s="8"/>
      <c r="AG46" s="8"/>
      <c r="AH46" s="9"/>
      <c r="AI46" s="9"/>
      <c r="AJ46" s="9"/>
      <c r="AK46" s="9"/>
      <c r="AL46" s="9"/>
      <c r="AM46" s="9"/>
      <c r="AN46" s="9"/>
    </row>
    <row r="47" spans="1:40" s="10" customFormat="1" ht="45">
      <c r="A47" s="177" t="s">
        <v>975</v>
      </c>
      <c r="B47" s="166" t="s">
        <v>109</v>
      </c>
      <c r="C47" s="167">
        <v>100</v>
      </c>
      <c r="D47" s="178" t="s">
        <v>1009</v>
      </c>
      <c r="E47" s="178" t="s">
        <v>926</v>
      </c>
      <c r="F47" s="178" t="s">
        <v>1016</v>
      </c>
      <c r="G47" s="178" t="s">
        <v>935</v>
      </c>
      <c r="H47" s="178" t="s">
        <v>1013</v>
      </c>
      <c r="I47" s="178" t="s">
        <v>1011</v>
      </c>
      <c r="J47" s="179" t="s">
        <v>1014</v>
      </c>
      <c r="K47" s="171">
        <f>2395900+724883.6</f>
        <v>3120783.6</v>
      </c>
      <c r="L47" s="173">
        <v>3167204.62</v>
      </c>
      <c r="M47" s="146">
        <f t="shared" si="0"/>
        <v>-46421.02000000002</v>
      </c>
      <c r="N47" s="8"/>
      <c r="O47" s="8"/>
      <c r="P47" s="8"/>
      <c r="Q47" s="8"/>
      <c r="R47" s="8"/>
      <c r="S47" s="8"/>
      <c r="T47" s="8"/>
      <c r="U47" s="8"/>
      <c r="V47" s="8"/>
      <c r="W47" s="8"/>
      <c r="X47" s="8"/>
      <c r="Y47" s="8"/>
      <c r="Z47" s="8"/>
      <c r="AA47" s="8"/>
      <c r="AB47" s="8"/>
      <c r="AC47" s="8"/>
      <c r="AD47" s="8"/>
      <c r="AE47" s="8"/>
      <c r="AF47" s="8"/>
      <c r="AG47" s="8"/>
      <c r="AH47" s="9"/>
      <c r="AI47" s="9"/>
      <c r="AJ47" s="9"/>
      <c r="AK47" s="9"/>
      <c r="AL47" s="9"/>
      <c r="AM47" s="9"/>
      <c r="AN47" s="9"/>
    </row>
    <row r="48" spans="1:40" s="10" customFormat="1" ht="45">
      <c r="A48" s="180" t="s">
        <v>976</v>
      </c>
      <c r="B48" s="166" t="s">
        <v>109</v>
      </c>
      <c r="C48" s="167">
        <v>100</v>
      </c>
      <c r="D48" s="178" t="s">
        <v>1009</v>
      </c>
      <c r="E48" s="178" t="s">
        <v>926</v>
      </c>
      <c r="F48" s="178" t="s">
        <v>1016</v>
      </c>
      <c r="G48" s="178" t="s">
        <v>809</v>
      </c>
      <c r="H48" s="178" t="s">
        <v>1013</v>
      </c>
      <c r="I48" s="178" t="s">
        <v>1011</v>
      </c>
      <c r="J48" s="179" t="s">
        <v>1014</v>
      </c>
      <c r="K48" s="171">
        <v>89400</v>
      </c>
      <c r="L48" s="173">
        <v>85801.77</v>
      </c>
      <c r="M48" s="146">
        <f t="shared" si="0"/>
        <v>3598.229999999996</v>
      </c>
      <c r="N48" s="8"/>
      <c r="O48" s="8"/>
      <c r="P48" s="8"/>
      <c r="Q48" s="8"/>
      <c r="R48" s="8"/>
      <c r="S48" s="8"/>
      <c r="T48" s="8"/>
      <c r="U48" s="8"/>
      <c r="V48" s="8"/>
      <c r="W48" s="8"/>
      <c r="X48" s="8"/>
      <c r="Y48" s="8"/>
      <c r="Z48" s="8"/>
      <c r="AA48" s="8"/>
      <c r="AB48" s="8"/>
      <c r="AC48" s="8"/>
      <c r="AD48" s="8"/>
      <c r="AE48" s="8"/>
      <c r="AF48" s="8"/>
      <c r="AG48" s="8"/>
      <c r="AH48" s="9"/>
      <c r="AI48" s="9"/>
      <c r="AJ48" s="9"/>
      <c r="AK48" s="9"/>
      <c r="AL48" s="9"/>
      <c r="AM48" s="9"/>
      <c r="AN48" s="9"/>
    </row>
    <row r="49" spans="1:40" s="17" customFormat="1" ht="45">
      <c r="A49" s="180" t="s">
        <v>61</v>
      </c>
      <c r="B49" s="166" t="s">
        <v>109</v>
      </c>
      <c r="C49" s="167">
        <v>100</v>
      </c>
      <c r="D49" s="178" t="s">
        <v>1009</v>
      </c>
      <c r="E49" s="178" t="s">
        <v>926</v>
      </c>
      <c r="F49" s="178" t="s">
        <v>1016</v>
      </c>
      <c r="G49" s="178" t="s">
        <v>755</v>
      </c>
      <c r="H49" s="178" t="s">
        <v>1013</v>
      </c>
      <c r="I49" s="178" t="s">
        <v>1011</v>
      </c>
      <c r="J49" s="179" t="s">
        <v>1014</v>
      </c>
      <c r="K49" s="171">
        <f>5247500+1060415.5</f>
        <v>6307915.5</v>
      </c>
      <c r="L49" s="171">
        <v>6239774.48</v>
      </c>
      <c r="M49" s="137">
        <f t="shared" si="0"/>
        <v>68141.01999999955</v>
      </c>
      <c r="N49" s="15"/>
      <c r="O49" s="15"/>
      <c r="P49" s="15"/>
      <c r="Q49" s="15"/>
      <c r="R49" s="15"/>
      <c r="S49" s="15"/>
      <c r="T49" s="15"/>
      <c r="U49" s="15"/>
      <c r="V49" s="15"/>
      <c r="W49" s="15"/>
      <c r="X49" s="15"/>
      <c r="Y49" s="15"/>
      <c r="Z49" s="15"/>
      <c r="AA49" s="15"/>
      <c r="AB49" s="15"/>
      <c r="AC49" s="15"/>
      <c r="AD49" s="15"/>
      <c r="AE49" s="15"/>
      <c r="AF49" s="15"/>
      <c r="AG49" s="15"/>
      <c r="AH49" s="16"/>
      <c r="AI49" s="16"/>
      <c r="AJ49" s="16"/>
      <c r="AK49" s="16"/>
      <c r="AL49" s="16"/>
      <c r="AM49" s="16"/>
      <c r="AN49" s="16"/>
    </row>
    <row r="50" spans="1:40" s="17" customFormat="1" ht="45">
      <c r="A50" s="180" t="s">
        <v>62</v>
      </c>
      <c r="B50" s="166" t="s">
        <v>109</v>
      </c>
      <c r="C50" s="167">
        <v>100</v>
      </c>
      <c r="D50" s="178" t="s">
        <v>1009</v>
      </c>
      <c r="E50" s="178" t="s">
        <v>926</v>
      </c>
      <c r="F50" s="178" t="s">
        <v>1016</v>
      </c>
      <c r="G50" s="178" t="s">
        <v>765</v>
      </c>
      <c r="H50" s="178" t="s">
        <v>1013</v>
      </c>
      <c r="I50" s="178" t="s">
        <v>1011</v>
      </c>
      <c r="J50" s="179" t="s">
        <v>1014</v>
      </c>
      <c r="K50" s="171">
        <v>101500</v>
      </c>
      <c r="L50" s="173">
        <v>-407356.47</v>
      </c>
      <c r="M50" s="137">
        <f t="shared" si="0"/>
        <v>508856.47</v>
      </c>
      <c r="N50" s="15"/>
      <c r="O50" s="15"/>
      <c r="P50" s="15"/>
      <c r="Q50" s="15"/>
      <c r="R50" s="15"/>
      <c r="S50" s="15"/>
      <c r="T50" s="15"/>
      <c r="U50" s="15"/>
      <c r="V50" s="15"/>
      <c r="W50" s="15"/>
      <c r="X50" s="15"/>
      <c r="Y50" s="15"/>
      <c r="Z50" s="15"/>
      <c r="AA50" s="15"/>
      <c r="AB50" s="15"/>
      <c r="AC50" s="15"/>
      <c r="AD50" s="15"/>
      <c r="AE50" s="15"/>
      <c r="AF50" s="15"/>
      <c r="AG50" s="15"/>
      <c r="AH50" s="16"/>
      <c r="AI50" s="16"/>
      <c r="AJ50" s="16"/>
      <c r="AK50" s="16"/>
      <c r="AL50" s="16"/>
      <c r="AM50" s="16"/>
      <c r="AN50" s="16"/>
    </row>
    <row r="51" spans="1:40" s="17" customFormat="1" ht="15.75">
      <c r="A51" s="160" t="s">
        <v>53</v>
      </c>
      <c r="B51" s="155" t="s">
        <v>109</v>
      </c>
      <c r="C51" s="161" t="s">
        <v>1012</v>
      </c>
      <c r="D51" s="162" t="s">
        <v>1009</v>
      </c>
      <c r="E51" s="162" t="s">
        <v>925</v>
      </c>
      <c r="F51" s="162" t="s">
        <v>1010</v>
      </c>
      <c r="G51" s="162" t="s">
        <v>1008</v>
      </c>
      <c r="H51" s="162" t="s">
        <v>1010</v>
      </c>
      <c r="I51" s="162" t="s">
        <v>1011</v>
      </c>
      <c r="J51" s="163" t="s">
        <v>1008</v>
      </c>
      <c r="K51" s="164">
        <f>K52+K63+K68</f>
        <v>29560110</v>
      </c>
      <c r="L51" s="164">
        <f>L52+L63+L68</f>
        <v>29618394.04</v>
      </c>
      <c r="M51" s="97">
        <f t="shared" si="0"/>
        <v>-58284.039999999106</v>
      </c>
      <c r="N51" s="15"/>
      <c r="O51" s="15"/>
      <c r="P51" s="15"/>
      <c r="Q51" s="15"/>
      <c r="R51" s="15"/>
      <c r="S51" s="15"/>
      <c r="T51" s="15"/>
      <c r="U51" s="15"/>
      <c r="V51" s="15"/>
      <c r="W51" s="15"/>
      <c r="X51" s="15"/>
      <c r="Y51" s="15"/>
      <c r="Z51" s="15"/>
      <c r="AA51" s="15"/>
      <c r="AB51" s="15"/>
      <c r="AC51" s="15"/>
      <c r="AD51" s="15"/>
      <c r="AE51" s="15"/>
      <c r="AF51" s="15"/>
      <c r="AG51" s="15"/>
      <c r="AH51" s="16"/>
      <c r="AI51" s="16"/>
      <c r="AJ51" s="16"/>
      <c r="AK51" s="16"/>
      <c r="AL51" s="16"/>
      <c r="AM51" s="16"/>
      <c r="AN51" s="16"/>
    </row>
    <row r="52" spans="1:40" s="17" customFormat="1" ht="15.75">
      <c r="A52" s="160" t="s">
        <v>54</v>
      </c>
      <c r="B52" s="155" t="s">
        <v>109</v>
      </c>
      <c r="C52" s="161" t="s">
        <v>1012</v>
      </c>
      <c r="D52" s="162" t="s">
        <v>1009</v>
      </c>
      <c r="E52" s="162" t="s">
        <v>925</v>
      </c>
      <c r="F52" s="162" t="s">
        <v>1016</v>
      </c>
      <c r="G52" s="162" t="s">
        <v>1008</v>
      </c>
      <c r="H52" s="162" t="s">
        <v>1016</v>
      </c>
      <c r="I52" s="162" t="s">
        <v>1011</v>
      </c>
      <c r="J52" s="163" t="s">
        <v>1014</v>
      </c>
      <c r="K52" s="164">
        <f>K53+K58</f>
        <v>29202810</v>
      </c>
      <c r="L52" s="164">
        <f>L53+L58</f>
        <v>29312492.09</v>
      </c>
      <c r="M52" s="137">
        <f t="shared" si="0"/>
        <v>-109682.08999999985</v>
      </c>
      <c r="N52" s="15"/>
      <c r="O52" s="15"/>
      <c r="P52" s="15"/>
      <c r="Q52" s="15"/>
      <c r="R52" s="15"/>
      <c r="S52" s="15"/>
      <c r="T52" s="15"/>
      <c r="U52" s="15"/>
      <c r="V52" s="15"/>
      <c r="W52" s="15"/>
      <c r="X52" s="15"/>
      <c r="Y52" s="15"/>
      <c r="Z52" s="15"/>
      <c r="AA52" s="15"/>
      <c r="AB52" s="15"/>
      <c r="AC52" s="15"/>
      <c r="AD52" s="15"/>
      <c r="AE52" s="15"/>
      <c r="AF52" s="15"/>
      <c r="AG52" s="15"/>
      <c r="AH52" s="16"/>
      <c r="AI52" s="16"/>
      <c r="AJ52" s="16"/>
      <c r="AK52" s="16"/>
      <c r="AL52" s="16"/>
      <c r="AM52" s="16"/>
      <c r="AN52" s="16"/>
    </row>
    <row r="53" spans="1:40" s="10" customFormat="1" ht="15">
      <c r="A53" s="181" t="s">
        <v>54</v>
      </c>
      <c r="B53" s="166" t="s">
        <v>109</v>
      </c>
      <c r="C53" s="182" t="s">
        <v>1012</v>
      </c>
      <c r="D53" s="183" t="s">
        <v>1009</v>
      </c>
      <c r="E53" s="183" t="s">
        <v>925</v>
      </c>
      <c r="F53" s="183" t="s">
        <v>1016</v>
      </c>
      <c r="G53" s="183" t="s">
        <v>109</v>
      </c>
      <c r="H53" s="183" t="s">
        <v>1016</v>
      </c>
      <c r="I53" s="168" t="s">
        <v>1011</v>
      </c>
      <c r="J53" s="184" t="s">
        <v>1014</v>
      </c>
      <c r="K53" s="171">
        <f>32201056.3-3119282.76</f>
        <v>29081773.54</v>
      </c>
      <c r="L53" s="170">
        <f>L54+L55+L56+L57</f>
        <v>29197943.78</v>
      </c>
      <c r="M53" s="146">
        <f t="shared" si="0"/>
        <v>-116170.24000000209</v>
      </c>
      <c r="N53" s="8"/>
      <c r="O53" s="8"/>
      <c r="P53" s="8"/>
      <c r="Q53" s="8"/>
      <c r="R53" s="8"/>
      <c r="S53" s="8"/>
      <c r="T53" s="8"/>
      <c r="U53" s="8"/>
      <c r="V53" s="8"/>
      <c r="W53" s="8"/>
      <c r="X53" s="8"/>
      <c r="Y53" s="8"/>
      <c r="Z53" s="8"/>
      <c r="AA53" s="8"/>
      <c r="AB53" s="8"/>
      <c r="AC53" s="8"/>
      <c r="AD53" s="8"/>
      <c r="AE53" s="8"/>
      <c r="AF53" s="8"/>
      <c r="AG53" s="8"/>
      <c r="AH53" s="9"/>
      <c r="AI53" s="9"/>
      <c r="AJ53" s="9"/>
      <c r="AK53" s="9"/>
      <c r="AL53" s="9"/>
      <c r="AM53" s="9"/>
      <c r="AN53" s="9"/>
    </row>
    <row r="54" spans="1:40" s="10" customFormat="1" ht="33.75">
      <c r="A54" s="181" t="s">
        <v>680</v>
      </c>
      <c r="B54" s="166" t="s">
        <v>109</v>
      </c>
      <c r="C54" s="182" t="s">
        <v>1012</v>
      </c>
      <c r="D54" s="183" t="s">
        <v>1009</v>
      </c>
      <c r="E54" s="183" t="s">
        <v>925</v>
      </c>
      <c r="F54" s="183" t="s">
        <v>1016</v>
      </c>
      <c r="G54" s="183" t="s">
        <v>109</v>
      </c>
      <c r="H54" s="183" t="s">
        <v>1016</v>
      </c>
      <c r="I54" s="168">
        <v>1000</v>
      </c>
      <c r="J54" s="184" t="s">
        <v>1014</v>
      </c>
      <c r="K54" s="171">
        <v>0</v>
      </c>
      <c r="L54" s="171">
        <v>28810804.25</v>
      </c>
      <c r="M54" s="97">
        <f t="shared" si="0"/>
        <v>-28810804.25</v>
      </c>
      <c r="N54" s="8"/>
      <c r="O54" s="8"/>
      <c r="P54" s="8"/>
      <c r="Q54" s="8"/>
      <c r="R54" s="8"/>
      <c r="S54" s="8"/>
      <c r="T54" s="8"/>
      <c r="U54" s="8"/>
      <c r="V54" s="8"/>
      <c r="W54" s="8"/>
      <c r="X54" s="8"/>
      <c r="Y54" s="8"/>
      <c r="Z54" s="8"/>
      <c r="AA54" s="8"/>
      <c r="AB54" s="8"/>
      <c r="AC54" s="8"/>
      <c r="AD54" s="8"/>
      <c r="AE54" s="8"/>
      <c r="AF54" s="8"/>
      <c r="AG54" s="8"/>
      <c r="AH54" s="9"/>
      <c r="AI54" s="9"/>
      <c r="AJ54" s="9"/>
      <c r="AK54" s="9"/>
      <c r="AL54" s="9"/>
      <c r="AM54" s="9"/>
      <c r="AN54" s="9"/>
    </row>
    <row r="55" spans="1:40" s="17" customFormat="1" ht="22.5">
      <c r="A55" s="181" t="s">
        <v>681</v>
      </c>
      <c r="B55" s="166" t="s">
        <v>109</v>
      </c>
      <c r="C55" s="182" t="s">
        <v>1012</v>
      </c>
      <c r="D55" s="183" t="s">
        <v>1009</v>
      </c>
      <c r="E55" s="183" t="s">
        <v>925</v>
      </c>
      <c r="F55" s="183" t="s">
        <v>1016</v>
      </c>
      <c r="G55" s="183" t="s">
        <v>109</v>
      </c>
      <c r="H55" s="183" t="s">
        <v>1016</v>
      </c>
      <c r="I55" s="168" t="s">
        <v>173</v>
      </c>
      <c r="J55" s="184" t="s">
        <v>1014</v>
      </c>
      <c r="K55" s="171">
        <v>0</v>
      </c>
      <c r="L55" s="171">
        <v>174561.85</v>
      </c>
      <c r="M55" s="97">
        <f t="shared" si="0"/>
        <v>-174561.85</v>
      </c>
      <c r="N55" s="15"/>
      <c r="O55" s="15"/>
      <c r="P55" s="15"/>
      <c r="Q55" s="15"/>
      <c r="R55" s="15"/>
      <c r="S55" s="15"/>
      <c r="T55" s="15"/>
      <c r="U55" s="15"/>
      <c r="V55" s="15"/>
      <c r="W55" s="15"/>
      <c r="X55" s="15"/>
      <c r="Y55" s="15"/>
      <c r="Z55" s="15"/>
      <c r="AA55" s="15"/>
      <c r="AB55" s="15"/>
      <c r="AC55" s="15"/>
      <c r="AD55" s="15"/>
      <c r="AE55" s="15"/>
      <c r="AF55" s="15"/>
      <c r="AG55" s="15"/>
      <c r="AH55" s="16"/>
      <c r="AI55" s="16"/>
      <c r="AJ55" s="16"/>
      <c r="AK55" s="16"/>
      <c r="AL55" s="16"/>
      <c r="AM55" s="16"/>
      <c r="AN55" s="16"/>
    </row>
    <row r="56" spans="1:40" s="17" customFormat="1" ht="33.75">
      <c r="A56" s="181" t="s">
        <v>682</v>
      </c>
      <c r="B56" s="166" t="s">
        <v>109</v>
      </c>
      <c r="C56" s="182" t="s">
        <v>1012</v>
      </c>
      <c r="D56" s="183" t="s">
        <v>1009</v>
      </c>
      <c r="E56" s="183" t="s">
        <v>925</v>
      </c>
      <c r="F56" s="183" t="s">
        <v>1016</v>
      </c>
      <c r="G56" s="183" t="s">
        <v>109</v>
      </c>
      <c r="H56" s="183" t="s">
        <v>1016</v>
      </c>
      <c r="I56" s="168" t="s">
        <v>1018</v>
      </c>
      <c r="J56" s="184" t="s">
        <v>1014</v>
      </c>
      <c r="K56" s="171">
        <v>0</v>
      </c>
      <c r="L56" s="171">
        <v>215659.68</v>
      </c>
      <c r="M56" s="97">
        <f t="shared" si="0"/>
        <v>-215659.68</v>
      </c>
      <c r="N56" s="15"/>
      <c r="O56" s="15"/>
      <c r="P56" s="15"/>
      <c r="Q56" s="15"/>
      <c r="R56" s="15"/>
      <c r="S56" s="15"/>
      <c r="T56" s="15"/>
      <c r="U56" s="15"/>
      <c r="V56" s="15"/>
      <c r="W56" s="15"/>
      <c r="X56" s="15"/>
      <c r="Y56" s="15"/>
      <c r="Z56" s="15"/>
      <c r="AA56" s="15"/>
      <c r="AB56" s="15"/>
      <c r="AC56" s="15"/>
      <c r="AD56" s="15"/>
      <c r="AE56" s="15"/>
      <c r="AF56" s="15"/>
      <c r="AG56" s="15"/>
      <c r="AH56" s="16"/>
      <c r="AI56" s="16"/>
      <c r="AJ56" s="16"/>
      <c r="AK56" s="16"/>
      <c r="AL56" s="16"/>
      <c r="AM56" s="16"/>
      <c r="AN56" s="16"/>
    </row>
    <row r="57" spans="1:40" s="17" customFormat="1" ht="22.5">
      <c r="A57" s="181" t="s">
        <v>683</v>
      </c>
      <c r="B57" s="166" t="s">
        <v>109</v>
      </c>
      <c r="C57" s="182" t="s">
        <v>1012</v>
      </c>
      <c r="D57" s="183" t="s">
        <v>1009</v>
      </c>
      <c r="E57" s="183" t="s">
        <v>925</v>
      </c>
      <c r="F57" s="183" t="s">
        <v>1016</v>
      </c>
      <c r="G57" s="183" t="s">
        <v>109</v>
      </c>
      <c r="H57" s="183" t="s">
        <v>1016</v>
      </c>
      <c r="I57" s="168" t="s">
        <v>988</v>
      </c>
      <c r="J57" s="184" t="s">
        <v>1014</v>
      </c>
      <c r="K57" s="171">
        <v>0</v>
      </c>
      <c r="L57" s="171">
        <v>-3082</v>
      </c>
      <c r="M57" s="97">
        <f t="shared" si="0"/>
        <v>3082</v>
      </c>
      <c r="N57" s="15"/>
      <c r="O57" s="15"/>
      <c r="P57" s="15"/>
      <c r="Q57" s="15"/>
      <c r="R57" s="15"/>
      <c r="S57" s="15"/>
      <c r="T57" s="15"/>
      <c r="U57" s="15"/>
      <c r="V57" s="15"/>
      <c r="W57" s="15"/>
      <c r="X57" s="15"/>
      <c r="Y57" s="15"/>
      <c r="Z57" s="15"/>
      <c r="AA57" s="15"/>
      <c r="AB57" s="15"/>
      <c r="AC57" s="15"/>
      <c r="AD57" s="15"/>
      <c r="AE57" s="15"/>
      <c r="AF57" s="15"/>
      <c r="AG57" s="15"/>
      <c r="AH57" s="16"/>
      <c r="AI57" s="16"/>
      <c r="AJ57" s="16"/>
      <c r="AK57" s="16"/>
      <c r="AL57" s="16"/>
      <c r="AM57" s="16"/>
      <c r="AN57" s="16"/>
    </row>
    <row r="58" spans="1:40" s="10" customFormat="1" ht="22.5">
      <c r="A58" s="181" t="s">
        <v>825</v>
      </c>
      <c r="B58" s="166" t="s">
        <v>109</v>
      </c>
      <c r="C58" s="182" t="s">
        <v>1012</v>
      </c>
      <c r="D58" s="183" t="s">
        <v>1009</v>
      </c>
      <c r="E58" s="183" t="s">
        <v>925</v>
      </c>
      <c r="F58" s="183" t="s">
        <v>1016</v>
      </c>
      <c r="G58" s="168" t="s">
        <v>989</v>
      </c>
      <c r="H58" s="183" t="s">
        <v>1016</v>
      </c>
      <c r="I58" s="168" t="s">
        <v>1011</v>
      </c>
      <c r="J58" s="184" t="s">
        <v>1014</v>
      </c>
      <c r="K58" s="171">
        <f>56440.42+64596.04</f>
        <v>121036.45999999999</v>
      </c>
      <c r="L58" s="170">
        <f>L59+L60+L61+L62</f>
        <v>114548.31</v>
      </c>
      <c r="M58" s="97">
        <f t="shared" si="0"/>
        <v>6488.149999999994</v>
      </c>
      <c r="N58" s="8"/>
      <c r="O58" s="8"/>
      <c r="P58" s="8"/>
      <c r="Q58" s="8"/>
      <c r="R58" s="8"/>
      <c r="S58" s="8"/>
      <c r="T58" s="8"/>
      <c r="U58" s="8"/>
      <c r="V58" s="8"/>
      <c r="W58" s="8"/>
      <c r="X58" s="8"/>
      <c r="Y58" s="8"/>
      <c r="Z58" s="8"/>
      <c r="AA58" s="8"/>
      <c r="AB58" s="8"/>
      <c r="AC58" s="8"/>
      <c r="AD58" s="8"/>
      <c r="AE58" s="8"/>
      <c r="AF58" s="8"/>
      <c r="AG58" s="8"/>
      <c r="AH58" s="9"/>
      <c r="AI58" s="9"/>
      <c r="AJ58" s="9"/>
      <c r="AK58" s="9"/>
      <c r="AL58" s="9"/>
      <c r="AM58" s="9"/>
      <c r="AN58" s="9"/>
    </row>
    <row r="59" spans="1:40" s="10" customFormat="1" ht="45">
      <c r="A59" s="181" t="s">
        <v>684</v>
      </c>
      <c r="B59" s="166" t="s">
        <v>109</v>
      </c>
      <c r="C59" s="182" t="s">
        <v>1012</v>
      </c>
      <c r="D59" s="183" t="s">
        <v>1009</v>
      </c>
      <c r="E59" s="183" t="s">
        <v>925</v>
      </c>
      <c r="F59" s="183" t="s">
        <v>1016</v>
      </c>
      <c r="G59" s="168" t="s">
        <v>989</v>
      </c>
      <c r="H59" s="183" t="s">
        <v>1016</v>
      </c>
      <c r="I59" s="168" t="s">
        <v>1017</v>
      </c>
      <c r="J59" s="184" t="s">
        <v>1014</v>
      </c>
      <c r="K59" s="171">
        <v>0</v>
      </c>
      <c r="L59" s="171">
        <v>26975.03</v>
      </c>
      <c r="M59" s="97">
        <f t="shared" si="0"/>
        <v>-26975.03</v>
      </c>
      <c r="N59" s="8"/>
      <c r="O59" s="8"/>
      <c r="P59" s="8"/>
      <c r="Q59" s="8"/>
      <c r="R59" s="8"/>
      <c r="S59" s="8"/>
      <c r="T59" s="8"/>
      <c r="U59" s="8"/>
      <c r="V59" s="8"/>
      <c r="W59" s="8"/>
      <c r="X59" s="8"/>
      <c r="Y59" s="8"/>
      <c r="Z59" s="8"/>
      <c r="AA59" s="8"/>
      <c r="AB59" s="8"/>
      <c r="AC59" s="8"/>
      <c r="AD59" s="8"/>
      <c r="AE59" s="8"/>
      <c r="AF59" s="8"/>
      <c r="AG59" s="8"/>
      <c r="AH59" s="9"/>
      <c r="AI59" s="9"/>
      <c r="AJ59" s="9"/>
      <c r="AK59" s="9"/>
      <c r="AL59" s="9"/>
      <c r="AM59" s="9"/>
      <c r="AN59" s="9"/>
    </row>
    <row r="60" spans="1:40" s="10" customFormat="1" ht="33.75">
      <c r="A60" s="181" t="s">
        <v>685</v>
      </c>
      <c r="B60" s="166" t="s">
        <v>109</v>
      </c>
      <c r="C60" s="182" t="s">
        <v>1012</v>
      </c>
      <c r="D60" s="183" t="s">
        <v>1009</v>
      </c>
      <c r="E60" s="183" t="s">
        <v>925</v>
      </c>
      <c r="F60" s="183" t="s">
        <v>1016</v>
      </c>
      <c r="G60" s="168" t="s">
        <v>989</v>
      </c>
      <c r="H60" s="183" t="s">
        <v>1016</v>
      </c>
      <c r="I60" s="168" t="s">
        <v>173</v>
      </c>
      <c r="J60" s="184" t="s">
        <v>1014</v>
      </c>
      <c r="K60" s="171">
        <v>0</v>
      </c>
      <c r="L60" s="171">
        <v>15940.08</v>
      </c>
      <c r="M60" s="97">
        <f t="shared" si="0"/>
        <v>-15940.08</v>
      </c>
      <c r="N60" s="8"/>
      <c r="O60" s="8"/>
      <c r="P60" s="8"/>
      <c r="Q60" s="8"/>
      <c r="R60" s="8"/>
      <c r="S60" s="8"/>
      <c r="T60" s="8"/>
      <c r="U60" s="8"/>
      <c r="V60" s="8"/>
      <c r="W60" s="8"/>
      <c r="X60" s="8"/>
      <c r="Y60" s="8"/>
      <c r="Z60" s="8"/>
      <c r="AA60" s="8"/>
      <c r="AB60" s="8"/>
      <c r="AC60" s="8"/>
      <c r="AD60" s="8"/>
      <c r="AE60" s="8"/>
      <c r="AF60" s="8"/>
      <c r="AG60" s="8"/>
      <c r="AH60" s="9"/>
      <c r="AI60" s="9"/>
      <c r="AJ60" s="9"/>
      <c r="AK60" s="9"/>
      <c r="AL60" s="9"/>
      <c r="AM60" s="9"/>
      <c r="AN60" s="9"/>
    </row>
    <row r="61" spans="1:40" s="10" customFormat="1" ht="45">
      <c r="A61" s="181" t="s">
        <v>686</v>
      </c>
      <c r="B61" s="166" t="s">
        <v>109</v>
      </c>
      <c r="C61" s="182" t="s">
        <v>1012</v>
      </c>
      <c r="D61" s="183" t="s">
        <v>1009</v>
      </c>
      <c r="E61" s="183" t="s">
        <v>925</v>
      </c>
      <c r="F61" s="183" t="s">
        <v>1016</v>
      </c>
      <c r="G61" s="168" t="s">
        <v>989</v>
      </c>
      <c r="H61" s="183" t="s">
        <v>1016</v>
      </c>
      <c r="I61" s="168" t="s">
        <v>1018</v>
      </c>
      <c r="J61" s="184" t="s">
        <v>1014</v>
      </c>
      <c r="K61" s="171">
        <v>0</v>
      </c>
      <c r="L61" s="171">
        <v>71633.22</v>
      </c>
      <c r="M61" s="97">
        <f t="shared" si="0"/>
        <v>-71633.22</v>
      </c>
      <c r="N61" s="8"/>
      <c r="O61" s="8"/>
      <c r="P61" s="8"/>
      <c r="Q61" s="8"/>
      <c r="R61" s="8"/>
      <c r="S61" s="8"/>
      <c r="T61" s="8"/>
      <c r="U61" s="8"/>
      <c r="V61" s="8"/>
      <c r="W61" s="8"/>
      <c r="X61" s="8"/>
      <c r="Y61" s="8"/>
      <c r="Z61" s="8"/>
      <c r="AA61" s="8"/>
      <c r="AB61" s="8"/>
      <c r="AC61" s="8"/>
      <c r="AD61" s="8"/>
      <c r="AE61" s="8"/>
      <c r="AF61" s="8"/>
      <c r="AG61" s="8"/>
      <c r="AH61" s="9"/>
      <c r="AI61" s="9"/>
      <c r="AJ61" s="9"/>
      <c r="AK61" s="9"/>
      <c r="AL61" s="9"/>
      <c r="AM61" s="9"/>
      <c r="AN61" s="9"/>
    </row>
    <row r="62" spans="1:40" s="10" customFormat="1" ht="22.5">
      <c r="A62" s="181" t="s">
        <v>687</v>
      </c>
      <c r="B62" s="166" t="s">
        <v>109</v>
      </c>
      <c r="C62" s="182" t="s">
        <v>1012</v>
      </c>
      <c r="D62" s="183" t="s">
        <v>1009</v>
      </c>
      <c r="E62" s="183" t="s">
        <v>925</v>
      </c>
      <c r="F62" s="183" t="s">
        <v>1016</v>
      </c>
      <c r="G62" s="168" t="s">
        <v>989</v>
      </c>
      <c r="H62" s="183" t="s">
        <v>1016</v>
      </c>
      <c r="I62" s="168" t="s">
        <v>988</v>
      </c>
      <c r="J62" s="184" t="s">
        <v>1014</v>
      </c>
      <c r="K62" s="171">
        <v>0</v>
      </c>
      <c r="L62" s="171">
        <v>-0.02</v>
      </c>
      <c r="M62" s="97">
        <f t="shared" si="0"/>
        <v>0.02</v>
      </c>
      <c r="N62" s="8"/>
      <c r="O62" s="8"/>
      <c r="P62" s="8"/>
      <c r="Q62" s="8"/>
      <c r="R62" s="8"/>
      <c r="S62" s="8"/>
      <c r="T62" s="8"/>
      <c r="U62" s="8"/>
      <c r="V62" s="8"/>
      <c r="W62" s="8"/>
      <c r="X62" s="8"/>
      <c r="Y62" s="8"/>
      <c r="Z62" s="8"/>
      <c r="AA62" s="8"/>
      <c r="AB62" s="8"/>
      <c r="AC62" s="8"/>
      <c r="AD62" s="8"/>
      <c r="AE62" s="8"/>
      <c r="AF62" s="8"/>
      <c r="AG62" s="8"/>
      <c r="AH62" s="9"/>
      <c r="AI62" s="9"/>
      <c r="AJ62" s="9"/>
      <c r="AK62" s="9"/>
      <c r="AL62" s="9"/>
      <c r="AM62" s="9"/>
      <c r="AN62" s="9"/>
    </row>
    <row r="63" spans="1:40" s="17" customFormat="1" ht="15.75">
      <c r="A63" s="185" t="s">
        <v>813</v>
      </c>
      <c r="B63" s="155" t="s">
        <v>109</v>
      </c>
      <c r="C63" s="186" t="s">
        <v>1012</v>
      </c>
      <c r="D63" s="187" t="s">
        <v>1009</v>
      </c>
      <c r="E63" s="187" t="s">
        <v>925</v>
      </c>
      <c r="F63" s="187" t="s">
        <v>926</v>
      </c>
      <c r="G63" s="187" t="s">
        <v>1008</v>
      </c>
      <c r="H63" s="187" t="s">
        <v>1013</v>
      </c>
      <c r="I63" s="162" t="s">
        <v>1011</v>
      </c>
      <c r="J63" s="188" t="s">
        <v>1014</v>
      </c>
      <c r="K63" s="164">
        <f>K64</f>
        <v>193299.99999999997</v>
      </c>
      <c r="L63" s="164">
        <f>L64</f>
        <v>144027.95</v>
      </c>
      <c r="M63" s="97">
        <f t="shared" si="0"/>
        <v>49272.04999999996</v>
      </c>
      <c r="N63" s="15"/>
      <c r="O63" s="15"/>
      <c r="P63" s="15"/>
      <c r="Q63" s="15"/>
      <c r="R63" s="15"/>
      <c r="S63" s="15"/>
      <c r="T63" s="15"/>
      <c r="U63" s="15"/>
      <c r="V63" s="15"/>
      <c r="W63" s="15"/>
      <c r="X63" s="15"/>
      <c r="Y63" s="15"/>
      <c r="Z63" s="15"/>
      <c r="AA63" s="15"/>
      <c r="AB63" s="15"/>
      <c r="AC63" s="15"/>
      <c r="AD63" s="15"/>
      <c r="AE63" s="15"/>
      <c r="AF63" s="15"/>
      <c r="AG63" s="15"/>
      <c r="AH63" s="16"/>
      <c r="AI63" s="16"/>
      <c r="AJ63" s="16"/>
      <c r="AK63" s="16"/>
      <c r="AL63" s="16"/>
      <c r="AM63" s="16"/>
      <c r="AN63" s="16"/>
    </row>
    <row r="64" spans="1:40" s="17" customFormat="1" ht="15.75">
      <c r="A64" s="181" t="s">
        <v>813</v>
      </c>
      <c r="B64" s="166" t="s">
        <v>109</v>
      </c>
      <c r="C64" s="182" t="s">
        <v>1012</v>
      </c>
      <c r="D64" s="183" t="s">
        <v>1009</v>
      </c>
      <c r="E64" s="183" t="s">
        <v>925</v>
      </c>
      <c r="F64" s="183" t="s">
        <v>926</v>
      </c>
      <c r="G64" s="183" t="s">
        <v>109</v>
      </c>
      <c r="H64" s="183" t="s">
        <v>1013</v>
      </c>
      <c r="I64" s="168" t="s">
        <v>1011</v>
      </c>
      <c r="J64" s="184" t="s">
        <v>1014</v>
      </c>
      <c r="K64" s="171">
        <f>299298.41-105998.41</f>
        <v>193299.99999999997</v>
      </c>
      <c r="L64" s="172">
        <f>L65+L66+L67</f>
        <v>144027.95</v>
      </c>
      <c r="M64" s="97">
        <f t="shared" si="0"/>
        <v>49272.04999999996</v>
      </c>
      <c r="N64" s="15"/>
      <c r="O64" s="15"/>
      <c r="P64" s="15"/>
      <c r="Q64" s="15"/>
      <c r="R64" s="15"/>
      <c r="S64" s="15"/>
      <c r="T64" s="15"/>
      <c r="U64" s="15"/>
      <c r="V64" s="15"/>
      <c r="W64" s="15"/>
      <c r="X64" s="15"/>
      <c r="Y64" s="15"/>
      <c r="Z64" s="15"/>
      <c r="AA64" s="15"/>
      <c r="AB64" s="15"/>
      <c r="AC64" s="15"/>
      <c r="AD64" s="15"/>
      <c r="AE64" s="15"/>
      <c r="AF64" s="15"/>
      <c r="AG64" s="15"/>
      <c r="AH64" s="16"/>
      <c r="AI64" s="16"/>
      <c r="AJ64" s="16"/>
      <c r="AK64" s="16"/>
      <c r="AL64" s="16"/>
      <c r="AM64" s="16"/>
      <c r="AN64" s="16"/>
    </row>
    <row r="65" spans="1:40" s="10" customFormat="1" ht="22.5">
      <c r="A65" s="181" t="s">
        <v>688</v>
      </c>
      <c r="B65" s="166" t="s">
        <v>109</v>
      </c>
      <c r="C65" s="182" t="s">
        <v>1012</v>
      </c>
      <c r="D65" s="183" t="s">
        <v>1009</v>
      </c>
      <c r="E65" s="183" t="s">
        <v>925</v>
      </c>
      <c r="F65" s="183" t="s">
        <v>926</v>
      </c>
      <c r="G65" s="183" t="s">
        <v>109</v>
      </c>
      <c r="H65" s="183" t="s">
        <v>1013</v>
      </c>
      <c r="I65" s="168">
        <v>1000</v>
      </c>
      <c r="J65" s="184" t="s">
        <v>1014</v>
      </c>
      <c r="K65" s="171">
        <v>0</v>
      </c>
      <c r="L65" s="173">
        <v>139922.51</v>
      </c>
      <c r="M65" s="97">
        <f t="shared" si="0"/>
        <v>-139922.51</v>
      </c>
      <c r="N65" s="8"/>
      <c r="O65" s="8"/>
      <c r="P65" s="8"/>
      <c r="Q65" s="8"/>
      <c r="R65" s="8"/>
      <c r="S65" s="8"/>
      <c r="T65" s="8"/>
      <c r="U65" s="8"/>
      <c r="V65" s="8"/>
      <c r="W65" s="8"/>
      <c r="X65" s="8"/>
      <c r="Y65" s="8"/>
      <c r="Z65" s="8"/>
      <c r="AA65" s="8"/>
      <c r="AB65" s="8"/>
      <c r="AC65" s="8"/>
      <c r="AD65" s="8"/>
      <c r="AE65" s="8"/>
      <c r="AF65" s="8"/>
      <c r="AG65" s="8"/>
      <c r="AH65" s="9"/>
      <c r="AI65" s="9"/>
      <c r="AJ65" s="9"/>
      <c r="AK65" s="9"/>
      <c r="AL65" s="9"/>
      <c r="AM65" s="9"/>
      <c r="AN65" s="9"/>
    </row>
    <row r="66" spans="1:40" s="10" customFormat="1" ht="15">
      <c r="A66" s="181" t="s">
        <v>474</v>
      </c>
      <c r="B66" s="166" t="s">
        <v>109</v>
      </c>
      <c r="C66" s="182" t="s">
        <v>1012</v>
      </c>
      <c r="D66" s="183" t="s">
        <v>1009</v>
      </c>
      <c r="E66" s="183" t="s">
        <v>925</v>
      </c>
      <c r="F66" s="183" t="s">
        <v>926</v>
      </c>
      <c r="G66" s="183" t="s">
        <v>109</v>
      </c>
      <c r="H66" s="183" t="s">
        <v>1013</v>
      </c>
      <c r="I66" s="168" t="s">
        <v>173</v>
      </c>
      <c r="J66" s="184" t="s">
        <v>1014</v>
      </c>
      <c r="K66" s="171">
        <v>0</v>
      </c>
      <c r="L66" s="173">
        <v>1113.81</v>
      </c>
      <c r="M66" s="137">
        <f t="shared" si="0"/>
        <v>-1113.81</v>
      </c>
      <c r="N66" s="8"/>
      <c r="O66" s="8"/>
      <c r="P66" s="8"/>
      <c r="Q66" s="8"/>
      <c r="R66" s="8"/>
      <c r="S66" s="8"/>
      <c r="T66" s="8"/>
      <c r="U66" s="8"/>
      <c r="V66" s="8"/>
      <c r="W66" s="8"/>
      <c r="X66" s="8"/>
      <c r="Y66" s="8"/>
      <c r="Z66" s="8"/>
      <c r="AA66" s="8"/>
      <c r="AB66" s="8"/>
      <c r="AC66" s="8"/>
      <c r="AD66" s="8"/>
      <c r="AE66" s="8"/>
      <c r="AF66" s="8"/>
      <c r="AG66" s="8"/>
      <c r="AH66" s="9"/>
      <c r="AI66" s="9"/>
      <c r="AJ66" s="9"/>
      <c r="AK66" s="9"/>
      <c r="AL66" s="9"/>
      <c r="AM66" s="9"/>
      <c r="AN66" s="9"/>
    </row>
    <row r="67" spans="1:40" s="17" customFormat="1" ht="22.5">
      <c r="A67" s="181" t="s">
        <v>475</v>
      </c>
      <c r="B67" s="166" t="s">
        <v>109</v>
      </c>
      <c r="C67" s="182" t="s">
        <v>1012</v>
      </c>
      <c r="D67" s="183" t="s">
        <v>1009</v>
      </c>
      <c r="E67" s="183" t="s">
        <v>925</v>
      </c>
      <c r="F67" s="183" t="s">
        <v>926</v>
      </c>
      <c r="G67" s="183" t="s">
        <v>109</v>
      </c>
      <c r="H67" s="183" t="s">
        <v>1013</v>
      </c>
      <c r="I67" s="168" t="s">
        <v>1018</v>
      </c>
      <c r="J67" s="184" t="s">
        <v>1014</v>
      </c>
      <c r="K67" s="171">
        <v>0</v>
      </c>
      <c r="L67" s="173">
        <v>2991.63</v>
      </c>
      <c r="M67" s="137">
        <f t="shared" si="0"/>
        <v>-2991.63</v>
      </c>
      <c r="N67" s="15"/>
      <c r="O67" s="15"/>
      <c r="P67" s="15"/>
      <c r="Q67" s="15"/>
      <c r="R67" s="15"/>
      <c r="S67" s="15"/>
      <c r="T67" s="15"/>
      <c r="U67" s="15"/>
      <c r="V67" s="15"/>
      <c r="W67" s="15"/>
      <c r="X67" s="15"/>
      <c r="Y67" s="15"/>
      <c r="Z67" s="15"/>
      <c r="AA67" s="15"/>
      <c r="AB67" s="15"/>
      <c r="AC67" s="15"/>
      <c r="AD67" s="15"/>
      <c r="AE67" s="15"/>
      <c r="AF67" s="15"/>
      <c r="AG67" s="15"/>
      <c r="AH67" s="16"/>
      <c r="AI67" s="16"/>
      <c r="AJ67" s="16"/>
      <c r="AK67" s="16"/>
      <c r="AL67" s="16"/>
      <c r="AM67" s="16"/>
      <c r="AN67" s="16"/>
    </row>
    <row r="68" spans="1:40" s="17" customFormat="1" ht="22.5">
      <c r="A68" s="185" t="s">
        <v>754</v>
      </c>
      <c r="B68" s="155" t="s">
        <v>109</v>
      </c>
      <c r="C68" s="161" t="s">
        <v>1012</v>
      </c>
      <c r="D68" s="162" t="s">
        <v>1009</v>
      </c>
      <c r="E68" s="162" t="s">
        <v>925</v>
      </c>
      <c r="F68" s="162" t="s">
        <v>24</v>
      </c>
      <c r="G68" s="162" t="s">
        <v>1008</v>
      </c>
      <c r="H68" s="162" t="s">
        <v>1016</v>
      </c>
      <c r="I68" s="162" t="s">
        <v>1011</v>
      </c>
      <c r="J68" s="163" t="s">
        <v>1014</v>
      </c>
      <c r="K68" s="164">
        <f>K69</f>
        <v>164000</v>
      </c>
      <c r="L68" s="164">
        <f>L69</f>
        <v>161874</v>
      </c>
      <c r="M68" s="137">
        <f t="shared" si="0"/>
        <v>2126</v>
      </c>
      <c r="N68" s="15"/>
      <c r="O68" s="15"/>
      <c r="P68" s="15"/>
      <c r="Q68" s="15"/>
      <c r="R68" s="15"/>
      <c r="S68" s="15"/>
      <c r="T68" s="15"/>
      <c r="U68" s="15"/>
      <c r="V68" s="15"/>
      <c r="W68" s="15"/>
      <c r="X68" s="15"/>
      <c r="Y68" s="15"/>
      <c r="Z68" s="15"/>
      <c r="AA68" s="15"/>
      <c r="AB68" s="15"/>
      <c r="AC68" s="15"/>
      <c r="AD68" s="15"/>
      <c r="AE68" s="15"/>
      <c r="AF68" s="15"/>
      <c r="AG68" s="15"/>
      <c r="AH68" s="16"/>
      <c r="AI68" s="16"/>
      <c r="AJ68" s="16"/>
      <c r="AK68" s="16"/>
      <c r="AL68" s="16"/>
      <c r="AM68" s="16"/>
      <c r="AN68" s="16"/>
    </row>
    <row r="69" spans="1:40" s="17" customFormat="1" ht="22.5">
      <c r="A69" s="181" t="s">
        <v>83</v>
      </c>
      <c r="B69" s="166" t="s">
        <v>109</v>
      </c>
      <c r="C69" s="167" t="s">
        <v>1012</v>
      </c>
      <c r="D69" s="168" t="s">
        <v>1009</v>
      </c>
      <c r="E69" s="168" t="s">
        <v>925</v>
      </c>
      <c r="F69" s="168" t="s">
        <v>24</v>
      </c>
      <c r="G69" s="168" t="s">
        <v>989</v>
      </c>
      <c r="H69" s="168" t="s">
        <v>1016</v>
      </c>
      <c r="I69" s="168" t="s">
        <v>1011</v>
      </c>
      <c r="J69" s="169" t="s">
        <v>1014</v>
      </c>
      <c r="K69" s="171">
        <f>85500+78500</f>
        <v>164000</v>
      </c>
      <c r="L69" s="172">
        <f>L70</f>
        <v>161874</v>
      </c>
      <c r="M69" s="137">
        <f>K69-L69</f>
        <v>2126</v>
      </c>
      <c r="N69" s="15"/>
      <c r="O69" s="15"/>
      <c r="P69" s="15"/>
      <c r="Q69" s="15"/>
      <c r="R69" s="15"/>
      <c r="S69" s="15"/>
      <c r="T69" s="15"/>
      <c r="U69" s="15"/>
      <c r="V69" s="15"/>
      <c r="W69" s="15"/>
      <c r="X69" s="15"/>
      <c r="Y69" s="15"/>
      <c r="Z69" s="15"/>
      <c r="AA69" s="15"/>
      <c r="AB69" s="15"/>
      <c r="AC69" s="15"/>
      <c r="AD69" s="15"/>
      <c r="AE69" s="15"/>
      <c r="AF69" s="15"/>
      <c r="AG69" s="15"/>
      <c r="AH69" s="16"/>
      <c r="AI69" s="16"/>
      <c r="AJ69" s="16"/>
      <c r="AK69" s="16"/>
      <c r="AL69" s="16"/>
      <c r="AM69" s="16"/>
      <c r="AN69" s="16"/>
    </row>
    <row r="70" spans="1:40" s="17" customFormat="1" ht="45">
      <c r="A70" s="181" t="s">
        <v>689</v>
      </c>
      <c r="B70" s="166" t="s">
        <v>109</v>
      </c>
      <c r="C70" s="167" t="s">
        <v>1012</v>
      </c>
      <c r="D70" s="168" t="s">
        <v>1009</v>
      </c>
      <c r="E70" s="168" t="s">
        <v>925</v>
      </c>
      <c r="F70" s="168" t="s">
        <v>24</v>
      </c>
      <c r="G70" s="168" t="s">
        <v>989</v>
      </c>
      <c r="H70" s="168" t="s">
        <v>1016</v>
      </c>
      <c r="I70" s="168" t="s">
        <v>1017</v>
      </c>
      <c r="J70" s="169" t="s">
        <v>1014</v>
      </c>
      <c r="K70" s="171">
        <v>0</v>
      </c>
      <c r="L70" s="173">
        <v>161874</v>
      </c>
      <c r="M70" s="97">
        <f t="shared" si="0"/>
        <v>-161874</v>
      </c>
      <c r="N70" s="15"/>
      <c r="O70" s="15"/>
      <c r="P70" s="15"/>
      <c r="Q70" s="15"/>
      <c r="R70" s="15"/>
      <c r="S70" s="15"/>
      <c r="T70" s="15"/>
      <c r="U70" s="15"/>
      <c r="V70" s="15"/>
      <c r="W70" s="15"/>
      <c r="X70" s="15"/>
      <c r="Y70" s="15"/>
      <c r="Z70" s="15"/>
      <c r="AA70" s="15"/>
      <c r="AB70" s="15"/>
      <c r="AC70" s="15"/>
      <c r="AD70" s="15"/>
      <c r="AE70" s="15"/>
      <c r="AF70" s="15"/>
      <c r="AG70" s="15"/>
      <c r="AH70" s="16"/>
      <c r="AI70" s="16"/>
      <c r="AJ70" s="16"/>
      <c r="AK70" s="16"/>
      <c r="AL70" s="16"/>
      <c r="AM70" s="16"/>
      <c r="AN70" s="16"/>
    </row>
    <row r="71" spans="1:40" s="17" customFormat="1" ht="15.75">
      <c r="A71" s="160" t="s">
        <v>814</v>
      </c>
      <c r="B71" s="155" t="s">
        <v>109</v>
      </c>
      <c r="C71" s="161" t="s">
        <v>1008</v>
      </c>
      <c r="D71" s="162" t="s">
        <v>1009</v>
      </c>
      <c r="E71" s="162" t="s">
        <v>927</v>
      </c>
      <c r="F71" s="162" t="s">
        <v>1010</v>
      </c>
      <c r="G71" s="162" t="s">
        <v>1008</v>
      </c>
      <c r="H71" s="162" t="s">
        <v>1010</v>
      </c>
      <c r="I71" s="162" t="s">
        <v>1011</v>
      </c>
      <c r="J71" s="163" t="s">
        <v>1008</v>
      </c>
      <c r="K71" s="164">
        <f>K72+K75</f>
        <v>6519690.4399999995</v>
      </c>
      <c r="L71" s="164">
        <f>L72+L75</f>
        <v>6095553.89</v>
      </c>
      <c r="M71" s="137">
        <f t="shared" si="0"/>
        <v>424136.5499999998</v>
      </c>
      <c r="N71" s="15"/>
      <c r="O71" s="15"/>
      <c r="P71" s="15"/>
      <c r="Q71" s="15"/>
      <c r="R71" s="15"/>
      <c r="S71" s="15"/>
      <c r="T71" s="15"/>
      <c r="U71" s="15"/>
      <c r="V71" s="15"/>
      <c r="W71" s="15"/>
      <c r="X71" s="15"/>
      <c r="Y71" s="15"/>
      <c r="Z71" s="15"/>
      <c r="AA71" s="15"/>
      <c r="AB71" s="15"/>
      <c r="AC71" s="15"/>
      <c r="AD71" s="15"/>
      <c r="AE71" s="15"/>
      <c r="AF71" s="15"/>
      <c r="AG71" s="15"/>
      <c r="AH71" s="16"/>
      <c r="AI71" s="16"/>
      <c r="AJ71" s="16"/>
      <c r="AK71" s="16"/>
      <c r="AL71" s="16"/>
      <c r="AM71" s="16"/>
      <c r="AN71" s="16"/>
    </row>
    <row r="72" spans="1:40" s="17" customFormat="1" ht="22.5">
      <c r="A72" s="189" t="s">
        <v>815</v>
      </c>
      <c r="B72" s="155" t="s">
        <v>109</v>
      </c>
      <c r="C72" s="161" t="s">
        <v>1012</v>
      </c>
      <c r="D72" s="162" t="s">
        <v>1009</v>
      </c>
      <c r="E72" s="162" t="s">
        <v>927</v>
      </c>
      <c r="F72" s="162" t="s">
        <v>926</v>
      </c>
      <c r="G72" s="162" t="s">
        <v>1008</v>
      </c>
      <c r="H72" s="162" t="s">
        <v>1013</v>
      </c>
      <c r="I72" s="162" t="s">
        <v>1011</v>
      </c>
      <c r="J72" s="163" t="s">
        <v>1014</v>
      </c>
      <c r="K72" s="164">
        <f>K73</f>
        <v>5860090.4399999995</v>
      </c>
      <c r="L72" s="164">
        <f>L73</f>
        <v>5503453.89</v>
      </c>
      <c r="M72" s="137">
        <f t="shared" si="0"/>
        <v>356636.5499999998</v>
      </c>
      <c r="N72" s="15"/>
      <c r="O72" s="15"/>
      <c r="P72" s="15"/>
      <c r="Q72" s="15"/>
      <c r="R72" s="15"/>
      <c r="S72" s="15"/>
      <c r="T72" s="15"/>
      <c r="U72" s="15"/>
      <c r="V72" s="15"/>
      <c r="W72" s="15"/>
      <c r="X72" s="15"/>
      <c r="Y72" s="15"/>
      <c r="Z72" s="15"/>
      <c r="AA72" s="15"/>
      <c r="AB72" s="15"/>
      <c r="AC72" s="15"/>
      <c r="AD72" s="15"/>
      <c r="AE72" s="15"/>
      <c r="AF72" s="15"/>
      <c r="AG72" s="15"/>
      <c r="AH72" s="16"/>
      <c r="AI72" s="16"/>
      <c r="AJ72" s="16"/>
      <c r="AK72" s="16"/>
      <c r="AL72" s="16"/>
      <c r="AM72" s="16"/>
      <c r="AN72" s="16"/>
    </row>
    <row r="73" spans="1:40" s="10" customFormat="1" ht="22.5">
      <c r="A73" s="165" t="s">
        <v>922</v>
      </c>
      <c r="B73" s="166" t="s">
        <v>109</v>
      </c>
      <c r="C73" s="167" t="s">
        <v>1012</v>
      </c>
      <c r="D73" s="168" t="s">
        <v>1009</v>
      </c>
      <c r="E73" s="168" t="s">
        <v>927</v>
      </c>
      <c r="F73" s="168" t="s">
        <v>926</v>
      </c>
      <c r="G73" s="168" t="s">
        <v>109</v>
      </c>
      <c r="H73" s="168" t="s">
        <v>1013</v>
      </c>
      <c r="I73" s="168" t="s">
        <v>1011</v>
      </c>
      <c r="J73" s="169" t="s">
        <v>1014</v>
      </c>
      <c r="K73" s="171">
        <f>6900400-1040309.56</f>
        <v>5860090.4399999995</v>
      </c>
      <c r="L73" s="172">
        <f>L74</f>
        <v>5503453.89</v>
      </c>
      <c r="M73" s="146">
        <f t="shared" si="0"/>
        <v>356636.5499999998</v>
      </c>
      <c r="N73" s="8"/>
      <c r="O73" s="8"/>
      <c r="P73" s="8"/>
      <c r="Q73" s="8"/>
      <c r="R73" s="8"/>
      <c r="S73" s="8"/>
      <c r="T73" s="8"/>
      <c r="U73" s="8"/>
      <c r="V73" s="8"/>
      <c r="W73" s="8"/>
      <c r="X73" s="8"/>
      <c r="Y73" s="8"/>
      <c r="Z73" s="8"/>
      <c r="AA73" s="8"/>
      <c r="AB73" s="8"/>
      <c r="AC73" s="8"/>
      <c r="AD73" s="8"/>
      <c r="AE73" s="8"/>
      <c r="AF73" s="8"/>
      <c r="AG73" s="8"/>
      <c r="AH73" s="9"/>
      <c r="AI73" s="9"/>
      <c r="AJ73" s="9"/>
      <c r="AK73" s="9"/>
      <c r="AL73" s="9"/>
      <c r="AM73" s="9"/>
      <c r="AN73" s="9"/>
    </row>
    <row r="74" spans="1:40" s="10" customFormat="1" ht="45">
      <c r="A74" s="165" t="s">
        <v>690</v>
      </c>
      <c r="B74" s="166" t="s">
        <v>109</v>
      </c>
      <c r="C74" s="167" t="s">
        <v>1012</v>
      </c>
      <c r="D74" s="168" t="s">
        <v>1009</v>
      </c>
      <c r="E74" s="168" t="s">
        <v>927</v>
      </c>
      <c r="F74" s="168" t="s">
        <v>926</v>
      </c>
      <c r="G74" s="168" t="s">
        <v>109</v>
      </c>
      <c r="H74" s="168" t="s">
        <v>1013</v>
      </c>
      <c r="I74" s="168" t="s">
        <v>1017</v>
      </c>
      <c r="J74" s="169" t="s">
        <v>1014</v>
      </c>
      <c r="K74" s="171">
        <v>0</v>
      </c>
      <c r="L74" s="173">
        <v>5503453.89</v>
      </c>
      <c r="M74" s="146">
        <f t="shared" si="0"/>
        <v>-5503453.89</v>
      </c>
      <c r="N74" s="8"/>
      <c r="O74" s="8"/>
      <c r="P74" s="8"/>
      <c r="Q74" s="8"/>
      <c r="R74" s="8"/>
      <c r="S74" s="8"/>
      <c r="T74" s="8"/>
      <c r="U74" s="8"/>
      <c r="V74" s="8"/>
      <c r="W74" s="8"/>
      <c r="X74" s="8"/>
      <c r="Y74" s="8"/>
      <c r="Z74" s="8"/>
      <c r="AA74" s="8"/>
      <c r="AB74" s="8"/>
      <c r="AC74" s="8"/>
      <c r="AD74" s="8"/>
      <c r="AE74" s="8"/>
      <c r="AF74" s="8"/>
      <c r="AG74" s="8"/>
      <c r="AH74" s="9"/>
      <c r="AI74" s="9"/>
      <c r="AJ74" s="9"/>
      <c r="AK74" s="9"/>
      <c r="AL74" s="9"/>
      <c r="AM74" s="9"/>
      <c r="AN74" s="9"/>
    </row>
    <row r="75" spans="1:40" s="10" customFormat="1" ht="22.5">
      <c r="A75" s="160" t="s">
        <v>72</v>
      </c>
      <c r="B75" s="155" t="s">
        <v>109</v>
      </c>
      <c r="C75" s="161" t="s">
        <v>1008</v>
      </c>
      <c r="D75" s="162" t="s">
        <v>1009</v>
      </c>
      <c r="E75" s="162" t="s">
        <v>927</v>
      </c>
      <c r="F75" s="162" t="s">
        <v>28</v>
      </c>
      <c r="G75" s="162" t="s">
        <v>1008</v>
      </c>
      <c r="H75" s="162" t="s">
        <v>1013</v>
      </c>
      <c r="I75" s="162" t="s">
        <v>1011</v>
      </c>
      <c r="J75" s="163" t="s">
        <v>1014</v>
      </c>
      <c r="K75" s="164">
        <f>K76+K78</f>
        <v>659600</v>
      </c>
      <c r="L75" s="164">
        <f>L76+L78</f>
        <v>592100</v>
      </c>
      <c r="M75" s="137">
        <f t="shared" si="0"/>
        <v>67500</v>
      </c>
      <c r="N75" s="8"/>
      <c r="O75" s="8"/>
      <c r="P75" s="8"/>
      <c r="Q75" s="8"/>
      <c r="R75" s="8"/>
      <c r="S75" s="8"/>
      <c r="T75" s="8"/>
      <c r="U75" s="8"/>
      <c r="V75" s="8"/>
      <c r="W75" s="8"/>
      <c r="X75" s="8"/>
      <c r="Y75" s="8"/>
      <c r="Z75" s="8"/>
      <c r="AA75" s="8"/>
      <c r="AB75" s="8"/>
      <c r="AC75" s="8"/>
      <c r="AD75" s="8"/>
      <c r="AE75" s="8"/>
      <c r="AF75" s="8"/>
      <c r="AG75" s="8"/>
      <c r="AH75" s="9"/>
      <c r="AI75" s="9"/>
      <c r="AJ75" s="9"/>
      <c r="AK75" s="9"/>
      <c r="AL75" s="9"/>
      <c r="AM75" s="9"/>
      <c r="AN75" s="9"/>
    </row>
    <row r="76" spans="1:40" s="10" customFormat="1" ht="22.5">
      <c r="A76" s="165" t="s">
        <v>923</v>
      </c>
      <c r="B76" s="166" t="s">
        <v>109</v>
      </c>
      <c r="C76" s="190" t="s">
        <v>808</v>
      </c>
      <c r="D76" s="191" t="s">
        <v>1009</v>
      </c>
      <c r="E76" s="191" t="s">
        <v>927</v>
      </c>
      <c r="F76" s="191" t="s">
        <v>28</v>
      </c>
      <c r="G76" s="191" t="s">
        <v>29</v>
      </c>
      <c r="H76" s="191" t="s">
        <v>1013</v>
      </c>
      <c r="I76" s="191" t="s">
        <v>1011</v>
      </c>
      <c r="J76" s="192" t="s">
        <v>1014</v>
      </c>
      <c r="K76" s="193">
        <v>60000</v>
      </c>
      <c r="L76" s="172">
        <f>L77</f>
        <v>60000</v>
      </c>
      <c r="M76" s="137">
        <f t="shared" si="0"/>
        <v>0</v>
      </c>
      <c r="N76" s="8"/>
      <c r="O76" s="8"/>
      <c r="P76" s="8"/>
      <c r="Q76" s="8"/>
      <c r="R76" s="8"/>
      <c r="S76" s="8"/>
      <c r="T76" s="8"/>
      <c r="U76" s="8"/>
      <c r="V76" s="8"/>
      <c r="W76" s="8"/>
      <c r="X76" s="8"/>
      <c r="Y76" s="8"/>
      <c r="Z76" s="8"/>
      <c r="AA76" s="8"/>
      <c r="AB76" s="8"/>
      <c r="AC76" s="8"/>
      <c r="AD76" s="8"/>
      <c r="AE76" s="8"/>
      <c r="AF76" s="8"/>
      <c r="AG76" s="8"/>
      <c r="AH76" s="9"/>
      <c r="AI76" s="9"/>
      <c r="AJ76" s="9"/>
      <c r="AK76" s="9"/>
      <c r="AL76" s="9"/>
      <c r="AM76" s="9"/>
      <c r="AN76" s="9"/>
    </row>
    <row r="77" spans="1:40" s="10" customFormat="1" ht="33.75">
      <c r="A77" s="165" t="s">
        <v>691</v>
      </c>
      <c r="B77" s="166" t="s">
        <v>109</v>
      </c>
      <c r="C77" s="190" t="s">
        <v>808</v>
      </c>
      <c r="D77" s="191" t="s">
        <v>1009</v>
      </c>
      <c r="E77" s="191" t="s">
        <v>927</v>
      </c>
      <c r="F77" s="191" t="s">
        <v>28</v>
      </c>
      <c r="G77" s="191" t="s">
        <v>29</v>
      </c>
      <c r="H77" s="191" t="s">
        <v>1013</v>
      </c>
      <c r="I77" s="191" t="s">
        <v>1017</v>
      </c>
      <c r="J77" s="192" t="s">
        <v>1014</v>
      </c>
      <c r="K77" s="193">
        <v>0</v>
      </c>
      <c r="L77" s="173">
        <v>60000</v>
      </c>
      <c r="M77" s="146">
        <f t="shared" si="0"/>
        <v>-60000</v>
      </c>
      <c r="N77" s="8"/>
      <c r="O77" s="8"/>
      <c r="P77" s="8"/>
      <c r="Q77" s="8"/>
      <c r="R77" s="8"/>
      <c r="S77" s="8"/>
      <c r="T77" s="8"/>
      <c r="U77" s="8"/>
      <c r="V77" s="8"/>
      <c r="W77" s="8"/>
      <c r="X77" s="8"/>
      <c r="Y77" s="8"/>
      <c r="Z77" s="8"/>
      <c r="AA77" s="8"/>
      <c r="AB77" s="8"/>
      <c r="AC77" s="8"/>
      <c r="AD77" s="8"/>
      <c r="AE77" s="8"/>
      <c r="AF77" s="8"/>
      <c r="AG77" s="8"/>
      <c r="AH77" s="9"/>
      <c r="AI77" s="9"/>
      <c r="AJ77" s="9"/>
      <c r="AK77" s="9"/>
      <c r="AL77" s="9"/>
      <c r="AM77" s="9"/>
      <c r="AN77" s="9"/>
    </row>
    <row r="78" spans="1:40" s="10" customFormat="1" ht="33.75">
      <c r="A78" s="165" t="s">
        <v>73</v>
      </c>
      <c r="B78" s="166" t="s">
        <v>109</v>
      </c>
      <c r="C78" s="190" t="s">
        <v>1008</v>
      </c>
      <c r="D78" s="191" t="s">
        <v>1009</v>
      </c>
      <c r="E78" s="191" t="s">
        <v>927</v>
      </c>
      <c r="F78" s="191" t="s">
        <v>28</v>
      </c>
      <c r="G78" s="191" t="s">
        <v>30</v>
      </c>
      <c r="H78" s="191" t="s">
        <v>1013</v>
      </c>
      <c r="I78" s="191" t="s">
        <v>1011</v>
      </c>
      <c r="J78" s="192" t="s">
        <v>1014</v>
      </c>
      <c r="K78" s="194">
        <f>K79</f>
        <v>599600</v>
      </c>
      <c r="L78" s="194">
        <f>L79</f>
        <v>532100</v>
      </c>
      <c r="M78" s="137">
        <f t="shared" si="0"/>
        <v>67500</v>
      </c>
      <c r="N78" s="8"/>
      <c r="O78" s="8"/>
      <c r="P78" s="8"/>
      <c r="Q78" s="8"/>
      <c r="R78" s="8"/>
      <c r="S78" s="8"/>
      <c r="T78" s="8"/>
      <c r="U78" s="8"/>
      <c r="V78" s="8"/>
      <c r="W78" s="8"/>
      <c r="X78" s="8"/>
      <c r="Y78" s="8"/>
      <c r="Z78" s="8"/>
      <c r="AA78" s="8"/>
      <c r="AB78" s="8"/>
      <c r="AC78" s="8"/>
      <c r="AD78" s="8"/>
      <c r="AE78" s="8"/>
      <c r="AF78" s="8"/>
      <c r="AG78" s="8"/>
      <c r="AH78" s="9"/>
      <c r="AI78" s="9"/>
      <c r="AJ78" s="9"/>
      <c r="AK78" s="9"/>
      <c r="AL78" s="9"/>
      <c r="AM78" s="9"/>
      <c r="AN78" s="9"/>
    </row>
    <row r="79" spans="1:40" s="10" customFormat="1" ht="56.25">
      <c r="A79" s="165" t="s">
        <v>798</v>
      </c>
      <c r="B79" s="166" t="s">
        <v>109</v>
      </c>
      <c r="C79" s="190" t="s">
        <v>31</v>
      </c>
      <c r="D79" s="191" t="s">
        <v>1009</v>
      </c>
      <c r="E79" s="191" t="s">
        <v>927</v>
      </c>
      <c r="F79" s="191" t="s">
        <v>28</v>
      </c>
      <c r="G79" s="191" t="s">
        <v>32</v>
      </c>
      <c r="H79" s="191" t="s">
        <v>1013</v>
      </c>
      <c r="I79" s="191" t="s">
        <v>1011</v>
      </c>
      <c r="J79" s="192" t="s">
        <v>1014</v>
      </c>
      <c r="K79" s="193">
        <v>599600</v>
      </c>
      <c r="L79" s="170">
        <f>L80</f>
        <v>532100</v>
      </c>
      <c r="M79" s="137">
        <f t="shared" si="0"/>
        <v>67500</v>
      </c>
      <c r="N79" s="8"/>
      <c r="O79" s="8"/>
      <c r="P79" s="8"/>
      <c r="Q79" s="8"/>
      <c r="R79" s="8"/>
      <c r="S79" s="8"/>
      <c r="T79" s="8"/>
      <c r="U79" s="8"/>
      <c r="V79" s="8"/>
      <c r="W79" s="8"/>
      <c r="X79" s="8"/>
      <c r="Y79" s="8"/>
      <c r="Z79" s="8"/>
      <c r="AA79" s="8"/>
      <c r="AB79" s="8"/>
      <c r="AC79" s="8"/>
      <c r="AD79" s="8"/>
      <c r="AE79" s="8"/>
      <c r="AF79" s="8"/>
      <c r="AG79" s="8"/>
      <c r="AH79" s="9"/>
      <c r="AI79" s="9"/>
      <c r="AJ79" s="9"/>
      <c r="AK79" s="9"/>
      <c r="AL79" s="9"/>
      <c r="AM79" s="9"/>
      <c r="AN79" s="9"/>
    </row>
    <row r="80" spans="1:40" s="10" customFormat="1" ht="67.5">
      <c r="A80" s="165" t="s">
        <v>692</v>
      </c>
      <c r="B80" s="166" t="s">
        <v>109</v>
      </c>
      <c r="C80" s="190" t="s">
        <v>31</v>
      </c>
      <c r="D80" s="191" t="s">
        <v>1009</v>
      </c>
      <c r="E80" s="191" t="s">
        <v>927</v>
      </c>
      <c r="F80" s="191" t="s">
        <v>28</v>
      </c>
      <c r="G80" s="191" t="s">
        <v>32</v>
      </c>
      <c r="H80" s="191" t="s">
        <v>1013</v>
      </c>
      <c r="I80" s="191" t="s">
        <v>1017</v>
      </c>
      <c r="J80" s="192" t="s">
        <v>1014</v>
      </c>
      <c r="K80" s="193">
        <v>0</v>
      </c>
      <c r="L80" s="171">
        <v>532100</v>
      </c>
      <c r="M80" s="147">
        <f t="shared" si="0"/>
        <v>-532100</v>
      </c>
      <c r="N80" s="8"/>
      <c r="O80" s="8"/>
      <c r="P80" s="8"/>
      <c r="Q80" s="8"/>
      <c r="R80" s="8"/>
      <c r="S80" s="8"/>
      <c r="T80" s="8"/>
      <c r="U80" s="8"/>
      <c r="V80" s="8"/>
      <c r="W80" s="8"/>
      <c r="X80" s="8"/>
      <c r="Y80" s="8"/>
      <c r="Z80" s="8"/>
      <c r="AA80" s="8"/>
      <c r="AB80" s="8"/>
      <c r="AC80" s="8"/>
      <c r="AD80" s="8"/>
      <c r="AE80" s="8"/>
      <c r="AF80" s="8"/>
      <c r="AG80" s="8"/>
      <c r="AH80" s="9"/>
      <c r="AI80" s="9"/>
      <c r="AJ80" s="9"/>
      <c r="AK80" s="9"/>
      <c r="AL80" s="9"/>
      <c r="AM80" s="9"/>
      <c r="AN80" s="9"/>
    </row>
    <row r="81" spans="1:40" s="17" customFormat="1" ht="22.5">
      <c r="A81" s="160" t="s">
        <v>799</v>
      </c>
      <c r="B81" s="155" t="s">
        <v>109</v>
      </c>
      <c r="C81" s="161" t="s">
        <v>1008</v>
      </c>
      <c r="D81" s="162" t="s">
        <v>1009</v>
      </c>
      <c r="E81" s="162" t="s">
        <v>35</v>
      </c>
      <c r="F81" s="162" t="s">
        <v>1010</v>
      </c>
      <c r="G81" s="162" t="s">
        <v>1008</v>
      </c>
      <c r="H81" s="162" t="s">
        <v>1010</v>
      </c>
      <c r="I81" s="162" t="s">
        <v>1011</v>
      </c>
      <c r="J81" s="163" t="s">
        <v>1008</v>
      </c>
      <c r="K81" s="164">
        <f>K82+K84+K87+K102+K105</f>
        <v>123267179.43</v>
      </c>
      <c r="L81" s="164">
        <f>L82+L84+L87+L102+L105</f>
        <v>135585993.68</v>
      </c>
      <c r="M81" s="97">
        <f t="shared" si="0"/>
        <v>-12318814.25</v>
      </c>
      <c r="N81" s="15"/>
      <c r="O81" s="15"/>
      <c r="P81" s="15"/>
      <c r="Q81" s="15"/>
      <c r="R81" s="15"/>
      <c r="S81" s="15"/>
      <c r="T81" s="15"/>
      <c r="U81" s="15"/>
      <c r="V81" s="15"/>
      <c r="W81" s="15"/>
      <c r="X81" s="15"/>
      <c r="Y81" s="15"/>
      <c r="Z81" s="15"/>
      <c r="AA81" s="15"/>
      <c r="AB81" s="15"/>
      <c r="AC81" s="15"/>
      <c r="AD81" s="15"/>
      <c r="AE81" s="15"/>
      <c r="AF81" s="15"/>
      <c r="AG81" s="15"/>
      <c r="AH81" s="16"/>
      <c r="AI81" s="16"/>
      <c r="AJ81" s="16"/>
      <c r="AK81" s="16"/>
      <c r="AL81" s="16"/>
      <c r="AM81" s="16"/>
      <c r="AN81" s="16"/>
    </row>
    <row r="82" spans="1:40" s="10" customFormat="1" ht="45">
      <c r="A82" s="160" t="s">
        <v>800</v>
      </c>
      <c r="B82" s="155" t="s">
        <v>109</v>
      </c>
      <c r="C82" s="161" t="s">
        <v>1008</v>
      </c>
      <c r="D82" s="162" t="s">
        <v>1009</v>
      </c>
      <c r="E82" s="162" t="s">
        <v>35</v>
      </c>
      <c r="F82" s="162" t="s">
        <v>1013</v>
      </c>
      <c r="G82" s="162" t="s">
        <v>1008</v>
      </c>
      <c r="H82" s="162" t="s">
        <v>1010</v>
      </c>
      <c r="I82" s="162" t="s">
        <v>1011</v>
      </c>
      <c r="J82" s="163" t="s">
        <v>36</v>
      </c>
      <c r="K82" s="164">
        <f>K83</f>
        <v>120207</v>
      </c>
      <c r="L82" s="164">
        <f>L83</f>
        <v>120207</v>
      </c>
      <c r="M82" s="97">
        <f t="shared" si="0"/>
        <v>0</v>
      </c>
      <c r="N82" s="8"/>
      <c r="O82" s="8"/>
      <c r="P82" s="8"/>
      <c r="Q82" s="8"/>
      <c r="R82" s="8"/>
      <c r="S82" s="8"/>
      <c r="T82" s="8"/>
      <c r="U82" s="8"/>
      <c r="V82" s="8"/>
      <c r="W82" s="8"/>
      <c r="X82" s="8"/>
      <c r="Y82" s="8"/>
      <c r="Z82" s="8"/>
      <c r="AA82" s="8"/>
      <c r="AB82" s="8"/>
      <c r="AC82" s="8"/>
      <c r="AD82" s="8"/>
      <c r="AE82" s="8"/>
      <c r="AF82" s="8"/>
      <c r="AG82" s="8"/>
      <c r="AH82" s="9"/>
      <c r="AI82" s="9"/>
      <c r="AJ82" s="9"/>
      <c r="AK82" s="9"/>
      <c r="AL82" s="9"/>
      <c r="AM82" s="9"/>
      <c r="AN82" s="9"/>
    </row>
    <row r="83" spans="1:40" s="10" customFormat="1" ht="33.75">
      <c r="A83" s="165" t="s">
        <v>174</v>
      </c>
      <c r="B83" s="166" t="s">
        <v>109</v>
      </c>
      <c r="C83" s="167" t="s">
        <v>37</v>
      </c>
      <c r="D83" s="168" t="s">
        <v>1009</v>
      </c>
      <c r="E83" s="168" t="s">
        <v>35</v>
      </c>
      <c r="F83" s="168" t="s">
        <v>1013</v>
      </c>
      <c r="G83" s="168" t="s">
        <v>34</v>
      </c>
      <c r="H83" s="168" t="s">
        <v>925</v>
      </c>
      <c r="I83" s="168" t="s">
        <v>1011</v>
      </c>
      <c r="J83" s="169" t="s">
        <v>36</v>
      </c>
      <c r="K83" s="171">
        <f>50000+70207</f>
        <v>120207</v>
      </c>
      <c r="L83" s="173">
        <v>120207</v>
      </c>
      <c r="M83" s="146">
        <f t="shared" si="0"/>
        <v>0</v>
      </c>
      <c r="N83" s="8"/>
      <c r="O83" s="8"/>
      <c r="P83" s="8"/>
      <c r="Q83" s="8"/>
      <c r="R83" s="8"/>
      <c r="S83" s="8"/>
      <c r="T83" s="8"/>
      <c r="U83" s="8"/>
      <c r="V83" s="8"/>
      <c r="W83" s="8"/>
      <c r="X83" s="8"/>
      <c r="Y83" s="8"/>
      <c r="Z83" s="8"/>
      <c r="AA83" s="8"/>
      <c r="AB83" s="8"/>
      <c r="AC83" s="8"/>
      <c r="AD83" s="8"/>
      <c r="AE83" s="8"/>
      <c r="AF83" s="8"/>
      <c r="AG83" s="8"/>
      <c r="AH83" s="9"/>
      <c r="AI83" s="9"/>
      <c r="AJ83" s="9"/>
      <c r="AK83" s="9"/>
      <c r="AL83" s="9"/>
      <c r="AM83" s="9"/>
      <c r="AN83" s="9"/>
    </row>
    <row r="84" spans="1:40" s="17" customFormat="1" ht="22.5">
      <c r="A84" s="160" t="s">
        <v>801</v>
      </c>
      <c r="B84" s="155" t="s">
        <v>109</v>
      </c>
      <c r="C84" s="161" t="s">
        <v>1008</v>
      </c>
      <c r="D84" s="162" t="s">
        <v>1009</v>
      </c>
      <c r="E84" s="162" t="s">
        <v>35</v>
      </c>
      <c r="F84" s="162" t="s">
        <v>926</v>
      </c>
      <c r="G84" s="162" t="s">
        <v>1008</v>
      </c>
      <c r="H84" s="162" t="s">
        <v>1010</v>
      </c>
      <c r="I84" s="162" t="s">
        <v>1011</v>
      </c>
      <c r="J84" s="163" t="s">
        <v>36</v>
      </c>
      <c r="K84" s="164">
        <f>K85</f>
        <v>1423741.2</v>
      </c>
      <c r="L84" s="164">
        <f>L85</f>
        <v>1309692.29</v>
      </c>
      <c r="M84" s="146">
        <f aca="true" t="shared" si="1" ref="M84:M150">K84-L84</f>
        <v>114048.90999999992</v>
      </c>
      <c r="N84" s="15"/>
      <c r="O84" s="15"/>
      <c r="P84" s="15"/>
      <c r="Q84" s="15"/>
      <c r="R84" s="15"/>
      <c r="S84" s="15"/>
      <c r="T84" s="15"/>
      <c r="U84" s="15"/>
      <c r="V84" s="15"/>
      <c r="W84" s="15"/>
      <c r="X84" s="15"/>
      <c r="Y84" s="15"/>
      <c r="Z84" s="15"/>
      <c r="AA84" s="15"/>
      <c r="AB84" s="15"/>
      <c r="AC84" s="15"/>
      <c r="AD84" s="15"/>
      <c r="AE84" s="15"/>
      <c r="AF84" s="15"/>
      <c r="AG84" s="15"/>
      <c r="AH84" s="16"/>
      <c r="AI84" s="16"/>
      <c r="AJ84" s="16"/>
      <c r="AK84" s="16"/>
      <c r="AL84" s="16"/>
      <c r="AM84" s="16"/>
      <c r="AN84" s="16"/>
    </row>
    <row r="85" spans="1:40" s="17" customFormat="1" ht="22.5">
      <c r="A85" s="165" t="s">
        <v>770</v>
      </c>
      <c r="B85" s="166" t="s">
        <v>109</v>
      </c>
      <c r="C85" s="167" t="s">
        <v>195</v>
      </c>
      <c r="D85" s="168" t="s">
        <v>1009</v>
      </c>
      <c r="E85" s="168" t="s">
        <v>35</v>
      </c>
      <c r="F85" s="168" t="s">
        <v>926</v>
      </c>
      <c r="G85" s="168" t="s">
        <v>34</v>
      </c>
      <c r="H85" s="168" t="s">
        <v>925</v>
      </c>
      <c r="I85" s="168" t="s">
        <v>1011</v>
      </c>
      <c r="J85" s="169" t="s">
        <v>36</v>
      </c>
      <c r="K85" s="170">
        <f>K86</f>
        <v>1423741.2</v>
      </c>
      <c r="L85" s="170">
        <f>L86</f>
        <v>1309692.29</v>
      </c>
      <c r="M85" s="137">
        <f t="shared" si="1"/>
        <v>114048.90999999992</v>
      </c>
      <c r="N85" s="15"/>
      <c r="O85" s="15"/>
      <c r="P85" s="15"/>
      <c r="Q85" s="15"/>
      <c r="R85" s="15"/>
      <c r="S85" s="15"/>
      <c r="T85" s="15"/>
      <c r="U85" s="15"/>
      <c r="V85" s="15"/>
      <c r="W85" s="15"/>
      <c r="X85" s="15"/>
      <c r="Y85" s="15"/>
      <c r="Z85" s="15"/>
      <c r="AA85" s="15"/>
      <c r="AB85" s="15"/>
      <c r="AC85" s="15"/>
      <c r="AD85" s="15"/>
      <c r="AE85" s="15"/>
      <c r="AF85" s="15"/>
      <c r="AG85" s="15"/>
      <c r="AH85" s="16"/>
      <c r="AI85" s="16"/>
      <c r="AJ85" s="16"/>
      <c r="AK85" s="16"/>
      <c r="AL85" s="16"/>
      <c r="AM85" s="16"/>
      <c r="AN85" s="16"/>
    </row>
    <row r="86" spans="1:40" s="10" customFormat="1" ht="22.5">
      <c r="A86" s="165" t="s">
        <v>38</v>
      </c>
      <c r="B86" s="166" t="s">
        <v>109</v>
      </c>
      <c r="C86" s="167" t="s">
        <v>195</v>
      </c>
      <c r="D86" s="168" t="s">
        <v>1009</v>
      </c>
      <c r="E86" s="168" t="s">
        <v>35</v>
      </c>
      <c r="F86" s="168" t="s">
        <v>926</v>
      </c>
      <c r="G86" s="168" t="s">
        <v>34</v>
      </c>
      <c r="H86" s="168" t="s">
        <v>925</v>
      </c>
      <c r="I86" s="168" t="s">
        <v>39</v>
      </c>
      <c r="J86" s="169" t="s">
        <v>36</v>
      </c>
      <c r="K86" s="171">
        <v>1423741.2</v>
      </c>
      <c r="L86" s="171">
        <v>1309692.29</v>
      </c>
      <c r="M86" s="97">
        <f t="shared" si="1"/>
        <v>114048.90999999992</v>
      </c>
      <c r="N86" s="8"/>
      <c r="O86" s="8"/>
      <c r="P86" s="8"/>
      <c r="Q86" s="8"/>
      <c r="R86" s="8"/>
      <c r="S86" s="8"/>
      <c r="T86" s="8"/>
      <c r="U86" s="8"/>
      <c r="V86" s="8"/>
      <c r="W86" s="8"/>
      <c r="X86" s="8"/>
      <c r="Y86" s="8"/>
      <c r="Z86" s="8"/>
      <c r="AA86" s="8"/>
      <c r="AB86" s="8"/>
      <c r="AC86" s="8"/>
      <c r="AD86" s="8"/>
      <c r="AE86" s="8"/>
      <c r="AF86" s="8"/>
      <c r="AG86" s="8"/>
      <c r="AH86" s="9"/>
      <c r="AI86" s="9"/>
      <c r="AJ86" s="9"/>
      <c r="AK86" s="9"/>
      <c r="AL86" s="9"/>
      <c r="AM86" s="9"/>
      <c r="AN86" s="9"/>
    </row>
    <row r="87" spans="1:40" s="10" customFormat="1" ht="56.25">
      <c r="A87" s="160" t="s">
        <v>771</v>
      </c>
      <c r="B87" s="155" t="s">
        <v>109</v>
      </c>
      <c r="C87" s="161" t="s">
        <v>1008</v>
      </c>
      <c r="D87" s="162" t="s">
        <v>1009</v>
      </c>
      <c r="E87" s="162" t="s">
        <v>35</v>
      </c>
      <c r="F87" s="162" t="s">
        <v>925</v>
      </c>
      <c r="G87" s="162" t="s">
        <v>1008</v>
      </c>
      <c r="H87" s="162" t="s">
        <v>1010</v>
      </c>
      <c r="I87" s="162" t="s">
        <v>1011</v>
      </c>
      <c r="J87" s="163" t="s">
        <v>36</v>
      </c>
      <c r="K87" s="164">
        <f>K88+K96+K98</f>
        <v>105909943.9</v>
      </c>
      <c r="L87" s="164">
        <f>L88+L96+L98</f>
        <v>115805981.35000001</v>
      </c>
      <c r="M87" s="97">
        <f t="shared" si="1"/>
        <v>-9896037.450000003</v>
      </c>
      <c r="N87" s="8"/>
      <c r="O87" s="8"/>
      <c r="P87" s="8"/>
      <c r="Q87" s="8"/>
      <c r="R87" s="8"/>
      <c r="S87" s="8"/>
      <c r="T87" s="8"/>
      <c r="U87" s="8"/>
      <c r="V87" s="8"/>
      <c r="W87" s="8"/>
      <c r="X87" s="8"/>
      <c r="Y87" s="8"/>
      <c r="Z87" s="8"/>
      <c r="AA87" s="8"/>
      <c r="AB87" s="8"/>
      <c r="AC87" s="8"/>
      <c r="AD87" s="8"/>
      <c r="AE87" s="8"/>
      <c r="AF87" s="8"/>
      <c r="AG87" s="8"/>
      <c r="AH87" s="9"/>
      <c r="AI87" s="9"/>
      <c r="AJ87" s="9"/>
      <c r="AK87" s="9"/>
      <c r="AL87" s="9"/>
      <c r="AM87" s="9"/>
      <c r="AN87" s="9"/>
    </row>
    <row r="88" spans="1:40" s="10" customFormat="1" ht="33.75">
      <c r="A88" s="165" t="s">
        <v>772</v>
      </c>
      <c r="B88" s="166" t="s">
        <v>109</v>
      </c>
      <c r="C88" s="167" t="s">
        <v>1008</v>
      </c>
      <c r="D88" s="168" t="s">
        <v>1009</v>
      </c>
      <c r="E88" s="168" t="s">
        <v>35</v>
      </c>
      <c r="F88" s="168" t="s">
        <v>925</v>
      </c>
      <c r="G88" s="168" t="s">
        <v>109</v>
      </c>
      <c r="H88" s="168" t="s">
        <v>1010</v>
      </c>
      <c r="I88" s="168" t="s">
        <v>1011</v>
      </c>
      <c r="J88" s="169" t="s">
        <v>36</v>
      </c>
      <c r="K88" s="170">
        <f>K89+K93</f>
        <v>105260855.75</v>
      </c>
      <c r="L88" s="170">
        <f>L89+L93</f>
        <v>115086760.77000001</v>
      </c>
      <c r="M88" s="146">
        <f t="shared" si="1"/>
        <v>-9825905.02000001</v>
      </c>
      <c r="N88" s="8"/>
      <c r="O88" s="8"/>
      <c r="P88" s="8"/>
      <c r="Q88" s="8"/>
      <c r="R88" s="8"/>
      <c r="S88" s="8"/>
      <c r="T88" s="8"/>
      <c r="U88" s="8"/>
      <c r="V88" s="8"/>
      <c r="W88" s="8"/>
      <c r="X88" s="8"/>
      <c r="Y88" s="8"/>
      <c r="Z88" s="8"/>
      <c r="AA88" s="8"/>
      <c r="AB88" s="8"/>
      <c r="AC88" s="8"/>
      <c r="AD88" s="8"/>
      <c r="AE88" s="8"/>
      <c r="AF88" s="8"/>
      <c r="AG88" s="8"/>
      <c r="AH88" s="9"/>
      <c r="AI88" s="9"/>
      <c r="AJ88" s="9"/>
      <c r="AK88" s="9"/>
      <c r="AL88" s="9"/>
      <c r="AM88" s="9"/>
      <c r="AN88" s="9"/>
    </row>
    <row r="89" spans="1:40" s="17" customFormat="1" ht="45">
      <c r="A89" s="165" t="s">
        <v>773</v>
      </c>
      <c r="B89" s="166" t="s">
        <v>109</v>
      </c>
      <c r="C89" s="167" t="s">
        <v>1008</v>
      </c>
      <c r="D89" s="168" t="s">
        <v>1009</v>
      </c>
      <c r="E89" s="168" t="s">
        <v>35</v>
      </c>
      <c r="F89" s="168" t="s">
        <v>925</v>
      </c>
      <c r="G89" s="168" t="s">
        <v>576</v>
      </c>
      <c r="H89" s="168" t="s">
        <v>577</v>
      </c>
      <c r="I89" s="168" t="s">
        <v>1011</v>
      </c>
      <c r="J89" s="169" t="s">
        <v>36</v>
      </c>
      <c r="K89" s="170">
        <f>K90+K91+K92</f>
        <v>49004001.08</v>
      </c>
      <c r="L89" s="170">
        <f>L90+L91+L92</f>
        <v>57584170.35</v>
      </c>
      <c r="M89" s="146">
        <f t="shared" si="1"/>
        <v>-8580169.270000003</v>
      </c>
      <c r="N89" s="15"/>
      <c r="O89" s="15"/>
      <c r="P89" s="15"/>
      <c r="Q89" s="15"/>
      <c r="R89" s="15"/>
      <c r="S89" s="15"/>
      <c r="T89" s="15"/>
      <c r="U89" s="15"/>
      <c r="V89" s="15"/>
      <c r="W89" s="15"/>
      <c r="X89" s="15"/>
      <c r="Y89" s="15"/>
      <c r="Z89" s="15"/>
      <c r="AA89" s="15"/>
      <c r="AB89" s="15"/>
      <c r="AC89" s="15"/>
      <c r="AD89" s="15"/>
      <c r="AE89" s="15"/>
      <c r="AF89" s="15"/>
      <c r="AG89" s="15"/>
      <c r="AH89" s="16"/>
      <c r="AI89" s="16"/>
      <c r="AJ89" s="16"/>
      <c r="AK89" s="16"/>
      <c r="AL89" s="16"/>
      <c r="AM89" s="16"/>
      <c r="AN89" s="16"/>
    </row>
    <row r="90" spans="1:40" s="17" customFormat="1" ht="45">
      <c r="A90" s="195" t="s">
        <v>175</v>
      </c>
      <c r="B90" s="166" t="s">
        <v>109</v>
      </c>
      <c r="C90" s="167" t="s">
        <v>37</v>
      </c>
      <c r="D90" s="168" t="s">
        <v>1009</v>
      </c>
      <c r="E90" s="168" t="s">
        <v>35</v>
      </c>
      <c r="F90" s="168" t="s">
        <v>925</v>
      </c>
      <c r="G90" s="168" t="s">
        <v>576</v>
      </c>
      <c r="H90" s="168" t="s">
        <v>577</v>
      </c>
      <c r="I90" s="168" t="s">
        <v>1011</v>
      </c>
      <c r="J90" s="169" t="s">
        <v>36</v>
      </c>
      <c r="K90" s="171">
        <f>57167909.46-40607216.9</f>
        <v>16560692.560000002</v>
      </c>
      <c r="L90" s="173">
        <v>16560692.56</v>
      </c>
      <c r="M90" s="97">
        <f t="shared" si="1"/>
        <v>0</v>
      </c>
      <c r="N90" s="15"/>
      <c r="O90" s="15"/>
      <c r="P90" s="15"/>
      <c r="Q90" s="15"/>
      <c r="R90" s="15"/>
      <c r="S90" s="15"/>
      <c r="T90" s="15"/>
      <c r="U90" s="15"/>
      <c r="V90" s="15"/>
      <c r="W90" s="15"/>
      <c r="X90" s="15"/>
      <c r="Y90" s="15"/>
      <c r="Z90" s="15"/>
      <c r="AA90" s="15"/>
      <c r="AB90" s="15"/>
      <c r="AC90" s="15"/>
      <c r="AD90" s="15"/>
      <c r="AE90" s="15"/>
      <c r="AF90" s="15"/>
      <c r="AG90" s="15"/>
      <c r="AH90" s="16"/>
      <c r="AI90" s="16"/>
      <c r="AJ90" s="16"/>
      <c r="AK90" s="16"/>
      <c r="AL90" s="16"/>
      <c r="AM90" s="16"/>
      <c r="AN90" s="16"/>
    </row>
    <row r="91" spans="1:40" s="17" customFormat="1" ht="45">
      <c r="A91" s="195" t="s">
        <v>175</v>
      </c>
      <c r="B91" s="166" t="s">
        <v>109</v>
      </c>
      <c r="C91" s="167" t="s">
        <v>619</v>
      </c>
      <c r="D91" s="168" t="s">
        <v>1009</v>
      </c>
      <c r="E91" s="168" t="s">
        <v>35</v>
      </c>
      <c r="F91" s="168" t="s">
        <v>925</v>
      </c>
      <c r="G91" s="168" t="s">
        <v>576</v>
      </c>
      <c r="H91" s="168" t="s">
        <v>577</v>
      </c>
      <c r="I91" s="168" t="s">
        <v>1011</v>
      </c>
      <c r="J91" s="169" t="s">
        <v>36</v>
      </c>
      <c r="K91" s="171">
        <v>1166562.07</v>
      </c>
      <c r="L91" s="173">
        <v>1676843.9</v>
      </c>
      <c r="M91" s="97">
        <f t="shared" si="1"/>
        <v>-510281.82999999984</v>
      </c>
      <c r="N91" s="15"/>
      <c r="O91" s="15"/>
      <c r="P91" s="15"/>
      <c r="Q91" s="15"/>
      <c r="R91" s="15"/>
      <c r="S91" s="15"/>
      <c r="T91" s="15"/>
      <c r="U91" s="15"/>
      <c r="V91" s="15"/>
      <c r="W91" s="15"/>
      <c r="X91" s="15"/>
      <c r="Y91" s="15"/>
      <c r="Z91" s="15"/>
      <c r="AA91" s="15"/>
      <c r="AB91" s="15"/>
      <c r="AC91" s="15"/>
      <c r="AD91" s="15"/>
      <c r="AE91" s="15"/>
      <c r="AF91" s="15"/>
      <c r="AG91" s="15"/>
      <c r="AH91" s="16"/>
      <c r="AI91" s="16"/>
      <c r="AJ91" s="16"/>
      <c r="AK91" s="16"/>
      <c r="AL91" s="16"/>
      <c r="AM91" s="16"/>
      <c r="AN91" s="16"/>
    </row>
    <row r="92" spans="1:40" s="10" customFormat="1" ht="45">
      <c r="A92" s="195" t="s">
        <v>175</v>
      </c>
      <c r="B92" s="166" t="s">
        <v>109</v>
      </c>
      <c r="C92" s="167" t="s">
        <v>620</v>
      </c>
      <c r="D92" s="168" t="s">
        <v>1009</v>
      </c>
      <c r="E92" s="168" t="s">
        <v>35</v>
      </c>
      <c r="F92" s="168" t="s">
        <v>925</v>
      </c>
      <c r="G92" s="168" t="s">
        <v>576</v>
      </c>
      <c r="H92" s="168" t="s">
        <v>577</v>
      </c>
      <c r="I92" s="168" t="s">
        <v>1011</v>
      </c>
      <c r="J92" s="169" t="s">
        <v>36</v>
      </c>
      <c r="K92" s="171">
        <v>31276746.45</v>
      </c>
      <c r="L92" s="173">
        <v>39346633.89</v>
      </c>
      <c r="M92" s="137">
        <f t="shared" si="1"/>
        <v>-8069887.440000001</v>
      </c>
      <c r="N92" s="8"/>
      <c r="O92" s="8"/>
      <c r="P92" s="8"/>
      <c r="Q92" s="8"/>
      <c r="R92" s="8"/>
      <c r="S92" s="8"/>
      <c r="T92" s="8"/>
      <c r="U92" s="8"/>
      <c r="V92" s="8"/>
      <c r="W92" s="8"/>
      <c r="X92" s="8"/>
      <c r="Y92" s="8"/>
      <c r="Z92" s="8"/>
      <c r="AA92" s="8"/>
      <c r="AB92" s="8"/>
      <c r="AC92" s="8"/>
      <c r="AD92" s="8"/>
      <c r="AE92" s="8"/>
      <c r="AF92" s="8"/>
      <c r="AG92" s="8"/>
      <c r="AH92" s="9"/>
      <c r="AI92" s="9"/>
      <c r="AJ92" s="9"/>
      <c r="AK92" s="9"/>
      <c r="AL92" s="9"/>
      <c r="AM92" s="9"/>
      <c r="AN92" s="9"/>
    </row>
    <row r="93" spans="1:40" s="10" customFormat="1" ht="45">
      <c r="A93" s="195" t="s">
        <v>176</v>
      </c>
      <c r="B93" s="166" t="s">
        <v>109</v>
      </c>
      <c r="C93" s="167" t="s">
        <v>1008</v>
      </c>
      <c r="D93" s="168" t="s">
        <v>1009</v>
      </c>
      <c r="E93" s="168" t="s">
        <v>35</v>
      </c>
      <c r="F93" s="168" t="s">
        <v>925</v>
      </c>
      <c r="G93" s="168" t="s">
        <v>576</v>
      </c>
      <c r="H93" s="168" t="s">
        <v>563</v>
      </c>
      <c r="I93" s="168" t="s">
        <v>1011</v>
      </c>
      <c r="J93" s="169" t="s">
        <v>36</v>
      </c>
      <c r="K93" s="170">
        <f>K94+K95</f>
        <v>56256854.669999994</v>
      </c>
      <c r="L93" s="170">
        <f>L94+L95</f>
        <v>57502590.42</v>
      </c>
      <c r="M93" s="137">
        <f t="shared" si="1"/>
        <v>-1245735.7500000075</v>
      </c>
      <c r="N93" s="8"/>
      <c r="O93" s="8"/>
      <c r="P93" s="8"/>
      <c r="Q93" s="8"/>
      <c r="R93" s="8"/>
      <c r="S93" s="8"/>
      <c r="T93" s="8"/>
      <c r="U93" s="8"/>
      <c r="V93" s="8"/>
      <c r="W93" s="8"/>
      <c r="X93" s="8"/>
      <c r="Y93" s="8"/>
      <c r="Z93" s="8"/>
      <c r="AA93" s="8"/>
      <c r="AB93" s="8"/>
      <c r="AC93" s="8"/>
      <c r="AD93" s="8"/>
      <c r="AE93" s="8"/>
      <c r="AF93" s="8"/>
      <c r="AG93" s="8"/>
      <c r="AH93" s="9"/>
      <c r="AI93" s="9"/>
      <c r="AJ93" s="9"/>
      <c r="AK93" s="9"/>
      <c r="AL93" s="9"/>
      <c r="AM93" s="9"/>
      <c r="AN93" s="9"/>
    </row>
    <row r="94" spans="1:40" s="10" customFormat="1" ht="45">
      <c r="A94" s="195" t="s">
        <v>176</v>
      </c>
      <c r="B94" s="166" t="s">
        <v>109</v>
      </c>
      <c r="C94" s="167" t="s">
        <v>37</v>
      </c>
      <c r="D94" s="168" t="s">
        <v>1009</v>
      </c>
      <c r="E94" s="168" t="s">
        <v>35</v>
      </c>
      <c r="F94" s="168" t="s">
        <v>925</v>
      </c>
      <c r="G94" s="168" t="s">
        <v>576</v>
      </c>
      <c r="H94" s="168" t="s">
        <v>563</v>
      </c>
      <c r="I94" s="168" t="s">
        <v>1011</v>
      </c>
      <c r="J94" s="169" t="s">
        <v>36</v>
      </c>
      <c r="K94" s="171">
        <f>24502000.54+31520627.51</f>
        <v>56022628.05</v>
      </c>
      <c r="L94" s="97">
        <v>57134882.04</v>
      </c>
      <c r="M94" s="137">
        <f t="shared" si="1"/>
        <v>-1112253.990000002</v>
      </c>
      <c r="N94" s="8"/>
      <c r="O94" s="8"/>
      <c r="P94" s="8"/>
      <c r="Q94" s="8"/>
      <c r="R94" s="8"/>
      <c r="S94" s="8"/>
      <c r="T94" s="8"/>
      <c r="U94" s="8"/>
      <c r="V94" s="8"/>
      <c r="W94" s="8"/>
      <c r="X94" s="8"/>
      <c r="Y94" s="8"/>
      <c r="Z94" s="8"/>
      <c r="AA94" s="8"/>
      <c r="AB94" s="8"/>
      <c r="AC94" s="8"/>
      <c r="AD94" s="8"/>
      <c r="AE94" s="8"/>
      <c r="AF94" s="8"/>
      <c r="AG94" s="8"/>
      <c r="AH94" s="9"/>
      <c r="AI94" s="9"/>
      <c r="AJ94" s="9"/>
      <c r="AK94" s="9"/>
      <c r="AL94" s="9"/>
      <c r="AM94" s="9"/>
      <c r="AN94" s="9"/>
    </row>
    <row r="95" spans="1:40" s="10" customFormat="1" ht="45">
      <c r="A95" s="195" t="s">
        <v>176</v>
      </c>
      <c r="B95" s="166" t="s">
        <v>109</v>
      </c>
      <c r="C95" s="167" t="s">
        <v>621</v>
      </c>
      <c r="D95" s="168" t="s">
        <v>1009</v>
      </c>
      <c r="E95" s="168" t="s">
        <v>35</v>
      </c>
      <c r="F95" s="168" t="s">
        <v>925</v>
      </c>
      <c r="G95" s="168" t="s">
        <v>576</v>
      </c>
      <c r="H95" s="168" t="s">
        <v>563</v>
      </c>
      <c r="I95" s="168" t="s">
        <v>1011</v>
      </c>
      <c r="J95" s="169" t="s">
        <v>36</v>
      </c>
      <c r="K95" s="171">
        <v>234226.62</v>
      </c>
      <c r="L95" s="97">
        <v>367708.38</v>
      </c>
      <c r="M95" s="97">
        <f t="shared" si="1"/>
        <v>-133481.76</v>
      </c>
      <c r="N95" s="8"/>
      <c r="O95" s="8"/>
      <c r="P95" s="8"/>
      <c r="Q95" s="8"/>
      <c r="R95" s="8"/>
      <c r="S95" s="8"/>
      <c r="T95" s="8"/>
      <c r="U95" s="8"/>
      <c r="V95" s="8"/>
      <c r="W95" s="8"/>
      <c r="X95" s="8"/>
      <c r="Y95" s="8"/>
      <c r="Z95" s="8"/>
      <c r="AA95" s="8"/>
      <c r="AB95" s="8"/>
      <c r="AC95" s="8"/>
      <c r="AD95" s="8"/>
      <c r="AE95" s="8"/>
      <c r="AF95" s="8"/>
      <c r="AG95" s="8"/>
      <c r="AH95" s="9"/>
      <c r="AI95" s="9"/>
      <c r="AJ95" s="9"/>
      <c r="AK95" s="9"/>
      <c r="AL95" s="9"/>
      <c r="AM95" s="9"/>
      <c r="AN95" s="9"/>
    </row>
    <row r="96" spans="1:40" s="10" customFormat="1" ht="45">
      <c r="A96" s="165" t="s">
        <v>973</v>
      </c>
      <c r="B96" s="166" t="s">
        <v>109</v>
      </c>
      <c r="C96" s="167" t="s">
        <v>1008</v>
      </c>
      <c r="D96" s="168" t="s">
        <v>1009</v>
      </c>
      <c r="E96" s="168" t="s">
        <v>35</v>
      </c>
      <c r="F96" s="168" t="s">
        <v>925</v>
      </c>
      <c r="G96" s="168" t="s">
        <v>989</v>
      </c>
      <c r="H96" s="168" t="s">
        <v>1010</v>
      </c>
      <c r="I96" s="168" t="s">
        <v>1011</v>
      </c>
      <c r="J96" s="169" t="s">
        <v>36</v>
      </c>
      <c r="K96" s="170">
        <f>K97</f>
        <v>243562.25</v>
      </c>
      <c r="L96" s="170">
        <f>L97</f>
        <v>263389.8</v>
      </c>
      <c r="M96" s="97">
        <f t="shared" si="1"/>
        <v>-19827.54999999999</v>
      </c>
      <c r="N96" s="8"/>
      <c r="O96" s="8"/>
      <c r="P96" s="8"/>
      <c r="Q96" s="8"/>
      <c r="R96" s="8"/>
      <c r="S96" s="8"/>
      <c r="T96" s="8"/>
      <c r="U96" s="8"/>
      <c r="V96" s="8"/>
      <c r="W96" s="8"/>
      <c r="X96" s="8"/>
      <c r="Y96" s="8"/>
      <c r="Z96" s="8"/>
      <c r="AA96" s="8"/>
      <c r="AB96" s="8"/>
      <c r="AC96" s="8"/>
      <c r="AD96" s="8"/>
      <c r="AE96" s="8"/>
      <c r="AF96" s="8"/>
      <c r="AG96" s="8"/>
      <c r="AH96" s="9"/>
      <c r="AI96" s="9"/>
      <c r="AJ96" s="9"/>
      <c r="AK96" s="9"/>
      <c r="AL96" s="9"/>
      <c r="AM96" s="9"/>
      <c r="AN96" s="9"/>
    </row>
    <row r="97" spans="1:40" s="10" customFormat="1" ht="45">
      <c r="A97" s="165" t="s">
        <v>974</v>
      </c>
      <c r="B97" s="166" t="s">
        <v>109</v>
      </c>
      <c r="C97" s="167" t="s">
        <v>37</v>
      </c>
      <c r="D97" s="168" t="s">
        <v>1009</v>
      </c>
      <c r="E97" s="168" t="s">
        <v>35</v>
      </c>
      <c r="F97" s="168" t="s">
        <v>925</v>
      </c>
      <c r="G97" s="168" t="s">
        <v>26</v>
      </c>
      <c r="H97" s="168" t="s">
        <v>925</v>
      </c>
      <c r="I97" s="168" t="s">
        <v>1011</v>
      </c>
      <c r="J97" s="169" t="s">
        <v>36</v>
      </c>
      <c r="K97" s="171">
        <v>243562.25</v>
      </c>
      <c r="L97" s="173">
        <v>263389.8</v>
      </c>
      <c r="M97" s="97">
        <f t="shared" si="1"/>
        <v>-19827.54999999999</v>
      </c>
      <c r="N97" s="8"/>
      <c r="O97" s="8"/>
      <c r="P97" s="8"/>
      <c r="Q97" s="8"/>
      <c r="R97" s="8"/>
      <c r="S97" s="8"/>
      <c r="T97" s="8"/>
      <c r="U97" s="8"/>
      <c r="V97" s="8"/>
      <c r="W97" s="8"/>
      <c r="X97" s="8"/>
      <c r="Y97" s="8"/>
      <c r="Z97" s="8"/>
      <c r="AA97" s="8"/>
      <c r="AB97" s="8"/>
      <c r="AC97" s="8"/>
      <c r="AD97" s="8"/>
      <c r="AE97" s="8"/>
      <c r="AF97" s="8"/>
      <c r="AG97" s="8"/>
      <c r="AH97" s="9"/>
      <c r="AI97" s="9"/>
      <c r="AJ97" s="9"/>
      <c r="AK97" s="9"/>
      <c r="AL97" s="9"/>
      <c r="AM97" s="9"/>
      <c r="AN97" s="9"/>
    </row>
    <row r="98" spans="1:40" s="10" customFormat="1" ht="45">
      <c r="A98" s="165" t="s">
        <v>774</v>
      </c>
      <c r="B98" s="166" t="s">
        <v>109</v>
      </c>
      <c r="C98" s="167" t="s">
        <v>1008</v>
      </c>
      <c r="D98" s="168" t="s">
        <v>1009</v>
      </c>
      <c r="E98" s="168" t="s">
        <v>35</v>
      </c>
      <c r="F98" s="168" t="s">
        <v>925</v>
      </c>
      <c r="G98" s="168" t="s">
        <v>863</v>
      </c>
      <c r="H98" s="168" t="s">
        <v>1010</v>
      </c>
      <c r="I98" s="168" t="s">
        <v>1011</v>
      </c>
      <c r="J98" s="169" t="s">
        <v>36</v>
      </c>
      <c r="K98" s="170">
        <f>K99</f>
        <v>405525.9</v>
      </c>
      <c r="L98" s="170">
        <f>L99</f>
        <v>455830.77999999997</v>
      </c>
      <c r="M98" s="97">
        <f t="shared" si="1"/>
        <v>-50304.87999999995</v>
      </c>
      <c r="N98" s="8"/>
      <c r="O98" s="8"/>
      <c r="P98" s="8"/>
      <c r="Q98" s="8"/>
      <c r="R98" s="8"/>
      <c r="S98" s="8"/>
      <c r="T98" s="8"/>
      <c r="U98" s="8"/>
      <c r="V98" s="8"/>
      <c r="W98" s="8"/>
      <c r="X98" s="8"/>
      <c r="Y98" s="8"/>
      <c r="Z98" s="8"/>
      <c r="AA98" s="8"/>
      <c r="AB98" s="8"/>
      <c r="AC98" s="8"/>
      <c r="AD98" s="8"/>
      <c r="AE98" s="8"/>
      <c r="AF98" s="8"/>
      <c r="AG98" s="8"/>
      <c r="AH98" s="9"/>
      <c r="AI98" s="9"/>
      <c r="AJ98" s="9"/>
      <c r="AK98" s="9"/>
      <c r="AL98" s="9"/>
      <c r="AM98" s="9"/>
      <c r="AN98" s="9"/>
    </row>
    <row r="99" spans="1:40" s="10" customFormat="1" ht="33.75">
      <c r="A99" s="165" t="s">
        <v>775</v>
      </c>
      <c r="B99" s="166" t="s">
        <v>109</v>
      </c>
      <c r="C99" s="167" t="s">
        <v>37</v>
      </c>
      <c r="D99" s="168" t="s">
        <v>1009</v>
      </c>
      <c r="E99" s="168" t="s">
        <v>35</v>
      </c>
      <c r="F99" s="168" t="s">
        <v>925</v>
      </c>
      <c r="G99" s="168" t="s">
        <v>580</v>
      </c>
      <c r="H99" s="168" t="s">
        <v>925</v>
      </c>
      <c r="I99" s="168" t="s">
        <v>1011</v>
      </c>
      <c r="J99" s="169" t="s">
        <v>36</v>
      </c>
      <c r="K99" s="170">
        <f>K100+K101</f>
        <v>405525.9</v>
      </c>
      <c r="L99" s="170">
        <f>L100+L101</f>
        <v>455830.77999999997</v>
      </c>
      <c r="M99" s="137">
        <f t="shared" si="1"/>
        <v>-50304.87999999995</v>
      </c>
      <c r="N99" s="8"/>
      <c r="O99" s="8"/>
      <c r="P99" s="8"/>
      <c r="Q99" s="8"/>
      <c r="R99" s="8"/>
      <c r="S99" s="8"/>
      <c r="T99" s="8"/>
      <c r="U99" s="8"/>
      <c r="V99" s="8"/>
      <c r="W99" s="8"/>
      <c r="X99" s="8"/>
      <c r="Y99" s="8"/>
      <c r="Z99" s="8"/>
      <c r="AA99" s="8"/>
      <c r="AB99" s="8"/>
      <c r="AC99" s="8"/>
      <c r="AD99" s="8"/>
      <c r="AE99" s="8"/>
      <c r="AF99" s="8"/>
      <c r="AG99" s="8"/>
      <c r="AH99" s="9"/>
      <c r="AI99" s="9"/>
      <c r="AJ99" s="9"/>
      <c r="AK99" s="9"/>
      <c r="AL99" s="9"/>
      <c r="AM99" s="9"/>
      <c r="AN99" s="9"/>
    </row>
    <row r="100" spans="1:40" s="10" customFormat="1" ht="22.5">
      <c r="A100" s="165" t="s">
        <v>581</v>
      </c>
      <c r="B100" s="166" t="s">
        <v>109</v>
      </c>
      <c r="C100" s="167" t="s">
        <v>37</v>
      </c>
      <c r="D100" s="168" t="s">
        <v>1009</v>
      </c>
      <c r="E100" s="168" t="s">
        <v>35</v>
      </c>
      <c r="F100" s="168" t="s">
        <v>925</v>
      </c>
      <c r="G100" s="168" t="s">
        <v>580</v>
      </c>
      <c r="H100" s="168" t="s">
        <v>925</v>
      </c>
      <c r="I100" s="168" t="s">
        <v>579</v>
      </c>
      <c r="J100" s="169" t="s">
        <v>36</v>
      </c>
      <c r="K100" s="171">
        <v>44284.16</v>
      </c>
      <c r="L100" s="171">
        <v>31392.43</v>
      </c>
      <c r="M100" s="97">
        <f t="shared" si="1"/>
        <v>12891.730000000003</v>
      </c>
      <c r="N100" s="8"/>
      <c r="O100" s="8"/>
      <c r="P100" s="8"/>
      <c r="Q100" s="8"/>
      <c r="R100" s="8"/>
      <c r="S100" s="8"/>
      <c r="T100" s="8"/>
      <c r="U100" s="8"/>
      <c r="V100" s="8"/>
      <c r="W100" s="8"/>
      <c r="X100" s="8"/>
      <c r="Y100" s="8"/>
      <c r="Z100" s="8"/>
      <c r="AA100" s="8"/>
      <c r="AB100" s="8"/>
      <c r="AC100" s="8"/>
      <c r="AD100" s="8"/>
      <c r="AE100" s="8"/>
      <c r="AF100" s="8"/>
      <c r="AG100" s="8"/>
      <c r="AH100" s="9"/>
      <c r="AI100" s="9"/>
      <c r="AJ100" s="9"/>
      <c r="AK100" s="9"/>
      <c r="AL100" s="9"/>
      <c r="AM100" s="9"/>
      <c r="AN100" s="9"/>
    </row>
    <row r="101" spans="1:40" s="10" customFormat="1" ht="22.5">
      <c r="A101" s="165" t="s">
        <v>582</v>
      </c>
      <c r="B101" s="166" t="s">
        <v>109</v>
      </c>
      <c r="C101" s="167" t="s">
        <v>37</v>
      </c>
      <c r="D101" s="168" t="s">
        <v>1009</v>
      </c>
      <c r="E101" s="168" t="s">
        <v>35</v>
      </c>
      <c r="F101" s="168" t="s">
        <v>925</v>
      </c>
      <c r="G101" s="168" t="s">
        <v>580</v>
      </c>
      <c r="H101" s="168" t="s">
        <v>925</v>
      </c>
      <c r="I101" s="168" t="s">
        <v>39</v>
      </c>
      <c r="J101" s="169" t="s">
        <v>36</v>
      </c>
      <c r="K101" s="171">
        <f>83194.08+278047.66</f>
        <v>361241.74</v>
      </c>
      <c r="L101" s="173">
        <v>424438.35</v>
      </c>
      <c r="M101" s="97">
        <f t="shared" si="1"/>
        <v>-63196.609999999986</v>
      </c>
      <c r="N101" s="8"/>
      <c r="O101" s="8"/>
      <c r="P101" s="8"/>
      <c r="Q101" s="8"/>
      <c r="R101" s="8"/>
      <c r="S101" s="8"/>
      <c r="T101" s="8"/>
      <c r="U101" s="8"/>
      <c r="V101" s="8"/>
      <c r="W101" s="8"/>
      <c r="X101" s="8"/>
      <c r="Y101" s="8"/>
      <c r="Z101" s="8"/>
      <c r="AA101" s="8"/>
      <c r="AB101" s="8"/>
      <c r="AC101" s="8"/>
      <c r="AD101" s="8"/>
      <c r="AE101" s="8"/>
      <c r="AF101" s="8"/>
      <c r="AG101" s="8"/>
      <c r="AH101" s="9"/>
      <c r="AI101" s="9"/>
      <c r="AJ101" s="9"/>
      <c r="AK101" s="9"/>
      <c r="AL101" s="9"/>
      <c r="AM101" s="9"/>
      <c r="AN101" s="9"/>
    </row>
    <row r="102" spans="1:40" s="10" customFormat="1" ht="15">
      <c r="A102" s="160" t="s">
        <v>584</v>
      </c>
      <c r="B102" s="155" t="s">
        <v>109</v>
      </c>
      <c r="C102" s="161" t="s">
        <v>1008</v>
      </c>
      <c r="D102" s="162" t="s">
        <v>1009</v>
      </c>
      <c r="E102" s="162" t="s">
        <v>35</v>
      </c>
      <c r="F102" s="162" t="s">
        <v>28</v>
      </c>
      <c r="G102" s="162" t="s">
        <v>1008</v>
      </c>
      <c r="H102" s="162" t="s">
        <v>1010</v>
      </c>
      <c r="I102" s="162" t="s">
        <v>1011</v>
      </c>
      <c r="J102" s="163" t="s">
        <v>36</v>
      </c>
      <c r="K102" s="164">
        <f>K103</f>
        <v>687047.8</v>
      </c>
      <c r="L102" s="164">
        <f>L103</f>
        <v>687047.8</v>
      </c>
      <c r="M102" s="97">
        <f t="shared" si="1"/>
        <v>0</v>
      </c>
      <c r="N102" s="8"/>
      <c r="O102" s="8"/>
      <c r="P102" s="8"/>
      <c r="Q102" s="8"/>
      <c r="R102" s="8"/>
      <c r="S102" s="8"/>
      <c r="T102" s="8"/>
      <c r="U102" s="8"/>
      <c r="V102" s="8"/>
      <c r="W102" s="8"/>
      <c r="X102" s="8"/>
      <c r="Y102" s="8"/>
      <c r="Z102" s="8"/>
      <c r="AA102" s="8"/>
      <c r="AB102" s="8"/>
      <c r="AC102" s="8"/>
      <c r="AD102" s="8"/>
      <c r="AE102" s="8"/>
      <c r="AF102" s="8"/>
      <c r="AG102" s="8"/>
      <c r="AH102" s="9"/>
      <c r="AI102" s="9"/>
      <c r="AJ102" s="9"/>
      <c r="AK102" s="9"/>
      <c r="AL102" s="9"/>
      <c r="AM102" s="9"/>
      <c r="AN102" s="9"/>
    </row>
    <row r="103" spans="1:40" s="10" customFormat="1" ht="33.75">
      <c r="A103" s="165" t="s">
        <v>585</v>
      </c>
      <c r="B103" s="166" t="s">
        <v>109</v>
      </c>
      <c r="C103" s="167" t="s">
        <v>1008</v>
      </c>
      <c r="D103" s="168" t="s">
        <v>1009</v>
      </c>
      <c r="E103" s="168" t="s">
        <v>35</v>
      </c>
      <c r="F103" s="168" t="s">
        <v>28</v>
      </c>
      <c r="G103" s="168" t="s">
        <v>109</v>
      </c>
      <c r="H103" s="168" t="s">
        <v>1010</v>
      </c>
      <c r="I103" s="168" t="s">
        <v>1011</v>
      </c>
      <c r="J103" s="169" t="s">
        <v>36</v>
      </c>
      <c r="K103" s="170">
        <f>K104</f>
        <v>687047.8</v>
      </c>
      <c r="L103" s="170">
        <f>L104</f>
        <v>687047.8</v>
      </c>
      <c r="M103" s="137">
        <f t="shared" si="1"/>
        <v>0</v>
      </c>
      <c r="N103" s="8"/>
      <c r="O103" s="8"/>
      <c r="P103" s="8"/>
      <c r="Q103" s="8"/>
      <c r="R103" s="8"/>
      <c r="S103" s="8"/>
      <c r="T103" s="8"/>
      <c r="U103" s="8"/>
      <c r="V103" s="8"/>
      <c r="W103" s="8"/>
      <c r="X103" s="8"/>
      <c r="Y103" s="8"/>
      <c r="Z103" s="8"/>
      <c r="AA103" s="8"/>
      <c r="AB103" s="8"/>
      <c r="AC103" s="8"/>
      <c r="AD103" s="8"/>
      <c r="AE103" s="8"/>
      <c r="AF103" s="8"/>
      <c r="AG103" s="8"/>
      <c r="AH103" s="9"/>
      <c r="AI103" s="9"/>
      <c r="AJ103" s="9"/>
      <c r="AK103" s="9"/>
      <c r="AL103" s="9"/>
      <c r="AM103" s="9"/>
      <c r="AN103" s="9"/>
    </row>
    <row r="104" spans="1:40" s="17" customFormat="1" ht="33.75">
      <c r="A104" s="165" t="s">
        <v>1024</v>
      </c>
      <c r="B104" s="166" t="s">
        <v>109</v>
      </c>
      <c r="C104" s="167" t="s">
        <v>37</v>
      </c>
      <c r="D104" s="168" t="s">
        <v>1009</v>
      </c>
      <c r="E104" s="168" t="s">
        <v>35</v>
      </c>
      <c r="F104" s="168" t="s">
        <v>28</v>
      </c>
      <c r="G104" s="168" t="s">
        <v>583</v>
      </c>
      <c r="H104" s="168" t="s">
        <v>925</v>
      </c>
      <c r="I104" s="168" t="s">
        <v>1011</v>
      </c>
      <c r="J104" s="169" t="s">
        <v>36</v>
      </c>
      <c r="K104" s="171">
        <f>55900+631147.8</f>
        <v>687047.8</v>
      </c>
      <c r="L104" s="171">
        <v>687047.8</v>
      </c>
      <c r="M104" s="146">
        <f t="shared" si="1"/>
        <v>0</v>
      </c>
      <c r="N104" s="15"/>
      <c r="O104" s="15"/>
      <c r="P104" s="15"/>
      <c r="Q104" s="15"/>
      <c r="R104" s="15"/>
      <c r="S104" s="15"/>
      <c r="T104" s="15"/>
      <c r="U104" s="15"/>
      <c r="V104" s="15"/>
      <c r="W104" s="15"/>
      <c r="X104" s="15"/>
      <c r="Y104" s="15"/>
      <c r="Z104" s="15"/>
      <c r="AA104" s="15"/>
      <c r="AB104" s="15"/>
      <c r="AC104" s="15"/>
      <c r="AD104" s="15"/>
      <c r="AE104" s="15"/>
      <c r="AF104" s="15"/>
      <c r="AG104" s="15"/>
      <c r="AH104" s="16"/>
      <c r="AI104" s="16"/>
      <c r="AJ104" s="16"/>
      <c r="AK104" s="16"/>
      <c r="AL104" s="16"/>
      <c r="AM104" s="16"/>
      <c r="AN104" s="16"/>
    </row>
    <row r="105" spans="1:40" s="17" customFormat="1" ht="56.25">
      <c r="A105" s="160" t="s">
        <v>74</v>
      </c>
      <c r="B105" s="155" t="s">
        <v>109</v>
      </c>
      <c r="C105" s="161" t="s">
        <v>1008</v>
      </c>
      <c r="D105" s="162" t="s">
        <v>1009</v>
      </c>
      <c r="E105" s="162" t="s">
        <v>35</v>
      </c>
      <c r="F105" s="162" t="s">
        <v>33</v>
      </c>
      <c r="G105" s="162" t="s">
        <v>1008</v>
      </c>
      <c r="H105" s="162" t="s">
        <v>1010</v>
      </c>
      <c r="I105" s="162" t="s">
        <v>1011</v>
      </c>
      <c r="J105" s="163" t="s">
        <v>36</v>
      </c>
      <c r="K105" s="164">
        <f>K106</f>
        <v>15126239.53</v>
      </c>
      <c r="L105" s="164">
        <f>L106</f>
        <v>17663065.24</v>
      </c>
      <c r="M105" s="97">
        <f t="shared" si="1"/>
        <v>-2536825.709999999</v>
      </c>
      <c r="N105" s="15"/>
      <c r="O105" s="15"/>
      <c r="P105" s="15"/>
      <c r="Q105" s="15"/>
      <c r="R105" s="15"/>
      <c r="S105" s="15"/>
      <c r="T105" s="15"/>
      <c r="U105" s="15"/>
      <c r="V105" s="15"/>
      <c r="W105" s="15"/>
      <c r="X105" s="15"/>
      <c r="Y105" s="15"/>
      <c r="Z105" s="15"/>
      <c r="AA105" s="15"/>
      <c r="AB105" s="15"/>
      <c r="AC105" s="15"/>
      <c r="AD105" s="15"/>
      <c r="AE105" s="15"/>
      <c r="AF105" s="15"/>
      <c r="AG105" s="15"/>
      <c r="AH105" s="16"/>
      <c r="AI105" s="16"/>
      <c r="AJ105" s="16"/>
      <c r="AK105" s="16"/>
      <c r="AL105" s="16"/>
      <c r="AM105" s="16"/>
      <c r="AN105" s="16"/>
    </row>
    <row r="106" spans="1:40" s="17" customFormat="1" ht="45">
      <c r="A106" s="165" t="s">
        <v>756</v>
      </c>
      <c r="B106" s="166" t="s">
        <v>109</v>
      </c>
      <c r="C106" s="167" t="s">
        <v>1008</v>
      </c>
      <c r="D106" s="168" t="s">
        <v>1009</v>
      </c>
      <c r="E106" s="168" t="s">
        <v>35</v>
      </c>
      <c r="F106" s="168" t="s">
        <v>33</v>
      </c>
      <c r="G106" s="168" t="s">
        <v>924</v>
      </c>
      <c r="H106" s="168" t="s">
        <v>1010</v>
      </c>
      <c r="I106" s="168" t="s">
        <v>1011</v>
      </c>
      <c r="J106" s="169" t="s">
        <v>36</v>
      </c>
      <c r="K106" s="170">
        <f>K107</f>
        <v>15126239.53</v>
      </c>
      <c r="L106" s="170">
        <f>L107</f>
        <v>17663065.24</v>
      </c>
      <c r="M106" s="97">
        <f t="shared" si="1"/>
        <v>-2536825.709999999</v>
      </c>
      <c r="N106" s="15"/>
      <c r="O106" s="15"/>
      <c r="P106" s="15"/>
      <c r="Q106" s="15"/>
      <c r="R106" s="15"/>
      <c r="S106" s="15"/>
      <c r="T106" s="15"/>
      <c r="U106" s="15"/>
      <c r="V106" s="15"/>
      <c r="W106" s="15"/>
      <c r="X106" s="15"/>
      <c r="Y106" s="15"/>
      <c r="Z106" s="15"/>
      <c r="AA106" s="15"/>
      <c r="AB106" s="15"/>
      <c r="AC106" s="15"/>
      <c r="AD106" s="15"/>
      <c r="AE106" s="15"/>
      <c r="AF106" s="15"/>
      <c r="AG106" s="15"/>
      <c r="AH106" s="16"/>
      <c r="AI106" s="16"/>
      <c r="AJ106" s="16"/>
      <c r="AK106" s="16"/>
      <c r="AL106" s="16"/>
      <c r="AM106" s="16"/>
      <c r="AN106" s="16"/>
    </row>
    <row r="107" spans="1:40" s="17" customFormat="1" ht="45">
      <c r="A107" s="165" t="s">
        <v>757</v>
      </c>
      <c r="B107" s="166" t="s">
        <v>109</v>
      </c>
      <c r="C107" s="167" t="s">
        <v>37</v>
      </c>
      <c r="D107" s="168" t="s">
        <v>1009</v>
      </c>
      <c r="E107" s="168" t="s">
        <v>35</v>
      </c>
      <c r="F107" s="168" t="s">
        <v>33</v>
      </c>
      <c r="G107" s="168" t="s">
        <v>557</v>
      </c>
      <c r="H107" s="168" t="s">
        <v>925</v>
      </c>
      <c r="I107" s="168" t="s">
        <v>1011</v>
      </c>
      <c r="J107" s="169" t="s">
        <v>36</v>
      </c>
      <c r="K107" s="170">
        <f>K108+K109</f>
        <v>15126239.53</v>
      </c>
      <c r="L107" s="170">
        <f>L108+L109</f>
        <v>17663065.24</v>
      </c>
      <c r="M107" s="146">
        <f t="shared" si="1"/>
        <v>-2536825.709999999</v>
      </c>
      <c r="N107" s="15"/>
      <c r="O107" s="15"/>
      <c r="P107" s="15"/>
      <c r="Q107" s="15"/>
      <c r="R107" s="15"/>
      <c r="S107" s="15"/>
      <c r="T107" s="15"/>
      <c r="U107" s="15"/>
      <c r="V107" s="15"/>
      <c r="W107" s="15"/>
      <c r="X107" s="15"/>
      <c r="Y107" s="15"/>
      <c r="Z107" s="15"/>
      <c r="AA107" s="15"/>
      <c r="AB107" s="15"/>
      <c r="AC107" s="15"/>
      <c r="AD107" s="15"/>
      <c r="AE107" s="15"/>
      <c r="AF107" s="15"/>
      <c r="AG107" s="15"/>
      <c r="AH107" s="16"/>
      <c r="AI107" s="16"/>
      <c r="AJ107" s="16"/>
      <c r="AK107" s="16"/>
      <c r="AL107" s="16"/>
      <c r="AM107" s="16"/>
      <c r="AN107" s="16"/>
    </row>
    <row r="108" spans="1:40" s="17" customFormat="1" ht="15.75">
      <c r="A108" s="165" t="s">
        <v>558</v>
      </c>
      <c r="B108" s="166" t="s">
        <v>109</v>
      </c>
      <c r="C108" s="167" t="s">
        <v>37</v>
      </c>
      <c r="D108" s="168" t="s">
        <v>1009</v>
      </c>
      <c r="E108" s="168" t="s">
        <v>35</v>
      </c>
      <c r="F108" s="168" t="s">
        <v>33</v>
      </c>
      <c r="G108" s="168" t="s">
        <v>557</v>
      </c>
      <c r="H108" s="168" t="s">
        <v>925</v>
      </c>
      <c r="I108" s="168" t="s">
        <v>578</v>
      </c>
      <c r="J108" s="169" t="s">
        <v>36</v>
      </c>
      <c r="K108" s="171">
        <v>69948</v>
      </c>
      <c r="L108" s="171">
        <v>70048.68</v>
      </c>
      <c r="M108" s="97">
        <f t="shared" si="1"/>
        <v>-100.67999999999302</v>
      </c>
      <c r="N108" s="15"/>
      <c r="O108" s="15"/>
      <c r="P108" s="15"/>
      <c r="Q108" s="15"/>
      <c r="R108" s="15"/>
      <c r="S108" s="15"/>
      <c r="T108" s="15"/>
      <c r="U108" s="15"/>
      <c r="V108" s="15"/>
      <c r="W108" s="15"/>
      <c r="X108" s="15"/>
      <c r="Y108" s="15"/>
      <c r="Z108" s="15"/>
      <c r="AA108" s="15"/>
      <c r="AB108" s="15"/>
      <c r="AC108" s="15"/>
      <c r="AD108" s="15"/>
      <c r="AE108" s="15"/>
      <c r="AF108" s="15"/>
      <c r="AG108" s="15"/>
      <c r="AH108" s="16"/>
      <c r="AI108" s="16"/>
      <c r="AJ108" s="16"/>
      <c r="AK108" s="16"/>
      <c r="AL108" s="16"/>
      <c r="AM108" s="16"/>
      <c r="AN108" s="16"/>
    </row>
    <row r="109" spans="1:40" s="17" customFormat="1" ht="15.75">
      <c r="A109" s="165" t="s">
        <v>559</v>
      </c>
      <c r="B109" s="166" t="s">
        <v>109</v>
      </c>
      <c r="C109" s="167" t="s">
        <v>37</v>
      </c>
      <c r="D109" s="168" t="s">
        <v>1009</v>
      </c>
      <c r="E109" s="168" t="s">
        <v>35</v>
      </c>
      <c r="F109" s="168" t="s">
        <v>33</v>
      </c>
      <c r="G109" s="168" t="s">
        <v>557</v>
      </c>
      <c r="H109" s="168" t="s">
        <v>925</v>
      </c>
      <c r="I109" s="168" t="s">
        <v>579</v>
      </c>
      <c r="J109" s="169" t="s">
        <v>36</v>
      </c>
      <c r="K109" s="171">
        <f>13761451.5+1294840.03</f>
        <v>15056291.53</v>
      </c>
      <c r="L109" s="173">
        <v>17593016.56</v>
      </c>
      <c r="M109" s="97">
        <f t="shared" si="1"/>
        <v>-2536725.0299999993</v>
      </c>
      <c r="N109" s="15"/>
      <c r="O109" s="15"/>
      <c r="P109" s="15"/>
      <c r="Q109" s="15"/>
      <c r="R109" s="15"/>
      <c r="S109" s="15"/>
      <c r="T109" s="15"/>
      <c r="U109" s="15"/>
      <c r="V109" s="15"/>
      <c r="W109" s="15"/>
      <c r="X109" s="15"/>
      <c r="Y109" s="15"/>
      <c r="Z109" s="15"/>
      <c r="AA109" s="15"/>
      <c r="AB109" s="15"/>
      <c r="AC109" s="15"/>
      <c r="AD109" s="15"/>
      <c r="AE109" s="15"/>
      <c r="AF109" s="15"/>
      <c r="AG109" s="15"/>
      <c r="AH109" s="16"/>
      <c r="AI109" s="16"/>
      <c r="AJ109" s="16"/>
      <c r="AK109" s="16"/>
      <c r="AL109" s="16"/>
      <c r="AM109" s="16"/>
      <c r="AN109" s="16"/>
    </row>
    <row r="110" spans="1:40" s="17" customFormat="1" ht="15.75">
      <c r="A110" s="160" t="s">
        <v>758</v>
      </c>
      <c r="B110" s="155" t="s">
        <v>109</v>
      </c>
      <c r="C110" s="161" t="s">
        <v>1008</v>
      </c>
      <c r="D110" s="162" t="s">
        <v>1009</v>
      </c>
      <c r="E110" s="162" t="s">
        <v>560</v>
      </c>
      <c r="F110" s="162" t="s">
        <v>1010</v>
      </c>
      <c r="G110" s="162" t="s">
        <v>1008</v>
      </c>
      <c r="H110" s="162" t="s">
        <v>1010</v>
      </c>
      <c r="I110" s="162" t="s">
        <v>1011</v>
      </c>
      <c r="J110" s="163" t="s">
        <v>1008</v>
      </c>
      <c r="K110" s="164">
        <f>K111</f>
        <v>10813035.2</v>
      </c>
      <c r="L110" s="164">
        <f>L111</f>
        <v>10100433.940000001</v>
      </c>
      <c r="M110" s="97">
        <f t="shared" si="1"/>
        <v>712601.2599999979</v>
      </c>
      <c r="N110" s="15"/>
      <c r="O110" s="15"/>
      <c r="P110" s="15"/>
      <c r="Q110" s="15"/>
      <c r="R110" s="15"/>
      <c r="S110" s="15"/>
      <c r="T110" s="15"/>
      <c r="U110" s="15"/>
      <c r="V110" s="15"/>
      <c r="W110" s="15"/>
      <c r="X110" s="15"/>
      <c r="Y110" s="15"/>
      <c r="Z110" s="15"/>
      <c r="AA110" s="15"/>
      <c r="AB110" s="15"/>
      <c r="AC110" s="15"/>
      <c r="AD110" s="15"/>
      <c r="AE110" s="15"/>
      <c r="AF110" s="15"/>
      <c r="AG110" s="15"/>
      <c r="AH110" s="16"/>
      <c r="AI110" s="16"/>
      <c r="AJ110" s="16"/>
      <c r="AK110" s="16"/>
      <c r="AL110" s="16"/>
      <c r="AM110" s="16"/>
      <c r="AN110" s="16"/>
    </row>
    <row r="111" spans="1:40" s="17" customFormat="1" ht="15.75">
      <c r="A111" s="160" t="s">
        <v>759</v>
      </c>
      <c r="B111" s="155" t="s">
        <v>109</v>
      </c>
      <c r="C111" s="161" t="s">
        <v>561</v>
      </c>
      <c r="D111" s="162" t="s">
        <v>1009</v>
      </c>
      <c r="E111" s="162" t="s">
        <v>560</v>
      </c>
      <c r="F111" s="162" t="s">
        <v>1013</v>
      </c>
      <c r="G111" s="162" t="s">
        <v>1008</v>
      </c>
      <c r="H111" s="162" t="s">
        <v>1013</v>
      </c>
      <c r="I111" s="162" t="s">
        <v>1011</v>
      </c>
      <c r="J111" s="163" t="s">
        <v>36</v>
      </c>
      <c r="K111" s="164">
        <f>SUM(K112:K118)</f>
        <v>10813035.2</v>
      </c>
      <c r="L111" s="164">
        <f>L112+L114+L116+L118</f>
        <v>10100433.940000001</v>
      </c>
      <c r="M111" s="137">
        <f t="shared" si="1"/>
        <v>712601.2599999979</v>
      </c>
      <c r="N111" s="15"/>
      <c r="O111" s="15"/>
      <c r="P111" s="15"/>
      <c r="Q111" s="15"/>
      <c r="R111" s="15"/>
      <c r="S111" s="15"/>
      <c r="T111" s="15"/>
      <c r="U111" s="15"/>
      <c r="V111" s="15"/>
      <c r="W111" s="15"/>
      <c r="X111" s="15"/>
      <c r="Y111" s="15"/>
      <c r="Z111" s="15"/>
      <c r="AA111" s="15"/>
      <c r="AB111" s="15"/>
      <c r="AC111" s="15"/>
      <c r="AD111" s="15"/>
      <c r="AE111" s="15"/>
      <c r="AF111" s="15"/>
      <c r="AG111" s="15"/>
      <c r="AH111" s="16"/>
      <c r="AI111" s="16"/>
      <c r="AJ111" s="16"/>
      <c r="AK111" s="16"/>
      <c r="AL111" s="16"/>
      <c r="AM111" s="16"/>
      <c r="AN111" s="16"/>
    </row>
    <row r="112" spans="1:40" s="17" customFormat="1" ht="22.5">
      <c r="A112" s="196" t="s">
        <v>744</v>
      </c>
      <c r="B112" s="166" t="s">
        <v>109</v>
      </c>
      <c r="C112" s="197" t="s">
        <v>561</v>
      </c>
      <c r="D112" s="178" t="s">
        <v>1009</v>
      </c>
      <c r="E112" s="178" t="s">
        <v>560</v>
      </c>
      <c r="F112" s="178" t="s">
        <v>1013</v>
      </c>
      <c r="G112" s="178" t="s">
        <v>109</v>
      </c>
      <c r="H112" s="198" t="s">
        <v>1013</v>
      </c>
      <c r="I112" s="178" t="s">
        <v>1011</v>
      </c>
      <c r="J112" s="179" t="s">
        <v>36</v>
      </c>
      <c r="K112" s="171">
        <v>1320000</v>
      </c>
      <c r="L112" s="194">
        <f>L113</f>
        <v>1350025.35</v>
      </c>
      <c r="M112" s="146">
        <f t="shared" si="1"/>
        <v>-30025.350000000093</v>
      </c>
      <c r="N112" s="15"/>
      <c r="O112" s="15"/>
      <c r="P112" s="15"/>
      <c r="Q112" s="15"/>
      <c r="R112" s="15"/>
      <c r="S112" s="15"/>
      <c r="T112" s="15"/>
      <c r="U112" s="15"/>
      <c r="V112" s="15"/>
      <c r="W112" s="15"/>
      <c r="X112" s="15"/>
      <c r="Y112" s="15"/>
      <c r="Z112" s="15"/>
      <c r="AA112" s="15"/>
      <c r="AB112" s="15"/>
      <c r="AC112" s="15"/>
      <c r="AD112" s="15"/>
      <c r="AE112" s="15"/>
      <c r="AF112" s="15"/>
      <c r="AG112" s="15"/>
      <c r="AH112" s="16"/>
      <c r="AI112" s="16"/>
      <c r="AJ112" s="16"/>
      <c r="AK112" s="16"/>
      <c r="AL112" s="16"/>
      <c r="AM112" s="16"/>
      <c r="AN112" s="16"/>
    </row>
    <row r="113" spans="1:40" s="10" customFormat="1" ht="33.75">
      <c r="A113" s="196" t="s">
        <v>643</v>
      </c>
      <c r="B113" s="166" t="s">
        <v>109</v>
      </c>
      <c r="C113" s="197" t="s">
        <v>561</v>
      </c>
      <c r="D113" s="178" t="s">
        <v>1009</v>
      </c>
      <c r="E113" s="178" t="s">
        <v>560</v>
      </c>
      <c r="F113" s="178" t="s">
        <v>1013</v>
      </c>
      <c r="G113" s="178" t="s">
        <v>109</v>
      </c>
      <c r="H113" s="198" t="s">
        <v>1013</v>
      </c>
      <c r="I113" s="178" t="s">
        <v>562</v>
      </c>
      <c r="J113" s="179" t="s">
        <v>36</v>
      </c>
      <c r="K113" s="171">
        <v>0</v>
      </c>
      <c r="L113" s="193">
        <v>1350025.35</v>
      </c>
      <c r="M113" s="146">
        <f t="shared" si="1"/>
        <v>-1350025.35</v>
      </c>
      <c r="N113" s="8"/>
      <c r="O113" s="8"/>
      <c r="P113" s="8"/>
      <c r="Q113" s="8"/>
      <c r="R113" s="8"/>
      <c r="S113" s="8"/>
      <c r="T113" s="8"/>
      <c r="U113" s="8"/>
      <c r="V113" s="8"/>
      <c r="W113" s="8"/>
      <c r="X113" s="8"/>
      <c r="Y113" s="8"/>
      <c r="Z113" s="8"/>
      <c r="AA113" s="8"/>
      <c r="AB113" s="8"/>
      <c r="AC113" s="8"/>
      <c r="AD113" s="8"/>
      <c r="AE113" s="8"/>
      <c r="AF113" s="8"/>
      <c r="AG113" s="8"/>
      <c r="AH113" s="9"/>
      <c r="AI113" s="9"/>
      <c r="AJ113" s="9"/>
      <c r="AK113" s="9"/>
      <c r="AL113" s="9"/>
      <c r="AM113" s="9"/>
      <c r="AN113" s="9"/>
    </row>
    <row r="114" spans="1:40" s="10" customFormat="1" ht="22.5">
      <c r="A114" s="196" t="s">
        <v>745</v>
      </c>
      <c r="B114" s="166" t="s">
        <v>109</v>
      </c>
      <c r="C114" s="197" t="s">
        <v>561</v>
      </c>
      <c r="D114" s="178" t="s">
        <v>1009</v>
      </c>
      <c r="E114" s="178" t="s">
        <v>560</v>
      </c>
      <c r="F114" s="178" t="s">
        <v>1013</v>
      </c>
      <c r="G114" s="178" t="s">
        <v>989</v>
      </c>
      <c r="H114" s="198" t="s">
        <v>1013</v>
      </c>
      <c r="I114" s="178" t="s">
        <v>1011</v>
      </c>
      <c r="J114" s="179" t="s">
        <v>36</v>
      </c>
      <c r="K114" s="171">
        <v>118235.2</v>
      </c>
      <c r="L114" s="194">
        <f>L115</f>
        <v>130738.66</v>
      </c>
      <c r="M114" s="147">
        <f t="shared" si="1"/>
        <v>-12503.460000000006</v>
      </c>
      <c r="N114" s="8"/>
      <c r="O114" s="8"/>
      <c r="P114" s="8"/>
      <c r="Q114" s="8"/>
      <c r="R114" s="8"/>
      <c r="S114" s="8"/>
      <c r="T114" s="8"/>
      <c r="U114" s="8"/>
      <c r="V114" s="8"/>
      <c r="W114" s="8"/>
      <c r="X114" s="8"/>
      <c r="Y114" s="8"/>
      <c r="Z114" s="8"/>
      <c r="AA114" s="8"/>
      <c r="AB114" s="8"/>
      <c r="AC114" s="8"/>
      <c r="AD114" s="8"/>
      <c r="AE114" s="8"/>
      <c r="AF114" s="8"/>
      <c r="AG114" s="8"/>
      <c r="AH114" s="9"/>
      <c r="AI114" s="9"/>
      <c r="AJ114" s="9"/>
      <c r="AK114" s="9"/>
      <c r="AL114" s="9"/>
      <c r="AM114" s="9"/>
      <c r="AN114" s="9"/>
    </row>
    <row r="115" spans="1:40" s="10" customFormat="1" ht="33.75">
      <c r="A115" s="196" t="s">
        <v>644</v>
      </c>
      <c r="B115" s="166" t="s">
        <v>109</v>
      </c>
      <c r="C115" s="197" t="s">
        <v>561</v>
      </c>
      <c r="D115" s="178" t="s">
        <v>1009</v>
      </c>
      <c r="E115" s="178" t="s">
        <v>560</v>
      </c>
      <c r="F115" s="178" t="s">
        <v>1013</v>
      </c>
      <c r="G115" s="178" t="s">
        <v>989</v>
      </c>
      <c r="H115" s="198" t="s">
        <v>1013</v>
      </c>
      <c r="I115" s="178" t="s">
        <v>562</v>
      </c>
      <c r="J115" s="179" t="s">
        <v>36</v>
      </c>
      <c r="K115" s="171">
        <v>0</v>
      </c>
      <c r="L115" s="193">
        <v>130738.66</v>
      </c>
      <c r="M115" s="147">
        <f t="shared" si="1"/>
        <v>-130738.66</v>
      </c>
      <c r="N115" s="8"/>
      <c r="O115" s="8"/>
      <c r="P115" s="8"/>
      <c r="Q115" s="8"/>
      <c r="R115" s="8"/>
      <c r="S115" s="8"/>
      <c r="T115" s="8"/>
      <c r="U115" s="8"/>
      <c r="V115" s="8"/>
      <c r="W115" s="8"/>
      <c r="X115" s="8"/>
      <c r="Y115" s="8"/>
      <c r="Z115" s="8"/>
      <c r="AA115" s="8"/>
      <c r="AB115" s="8"/>
      <c r="AC115" s="8"/>
      <c r="AD115" s="8"/>
      <c r="AE115" s="8"/>
      <c r="AF115" s="8"/>
      <c r="AG115" s="8"/>
      <c r="AH115" s="9"/>
      <c r="AI115" s="9"/>
      <c r="AJ115" s="9"/>
      <c r="AK115" s="9"/>
      <c r="AL115" s="9"/>
      <c r="AM115" s="9"/>
      <c r="AN115" s="9"/>
    </row>
    <row r="116" spans="1:40" s="10" customFormat="1" ht="15">
      <c r="A116" s="196" t="s">
        <v>21</v>
      </c>
      <c r="B116" s="166" t="s">
        <v>109</v>
      </c>
      <c r="C116" s="197" t="s">
        <v>561</v>
      </c>
      <c r="D116" s="178" t="s">
        <v>1009</v>
      </c>
      <c r="E116" s="178" t="s">
        <v>560</v>
      </c>
      <c r="F116" s="178" t="s">
        <v>1013</v>
      </c>
      <c r="G116" s="178" t="s">
        <v>863</v>
      </c>
      <c r="H116" s="198" t="s">
        <v>1013</v>
      </c>
      <c r="I116" s="178" t="s">
        <v>1011</v>
      </c>
      <c r="J116" s="179" t="s">
        <v>36</v>
      </c>
      <c r="K116" s="171">
        <v>2820000</v>
      </c>
      <c r="L116" s="170">
        <f>L117</f>
        <v>1963019.86</v>
      </c>
      <c r="M116" s="147">
        <f t="shared" si="1"/>
        <v>856980.1399999999</v>
      </c>
      <c r="N116" s="8"/>
      <c r="O116" s="8"/>
      <c r="P116" s="8"/>
      <c r="Q116" s="8"/>
      <c r="R116" s="8"/>
      <c r="S116" s="8"/>
      <c r="T116" s="8"/>
      <c r="U116" s="8"/>
      <c r="V116" s="8"/>
      <c r="W116" s="8"/>
      <c r="X116" s="8"/>
      <c r="Y116" s="8"/>
      <c r="Z116" s="8"/>
      <c r="AA116" s="8"/>
      <c r="AB116" s="8"/>
      <c r="AC116" s="8"/>
      <c r="AD116" s="8"/>
      <c r="AE116" s="8"/>
      <c r="AF116" s="8"/>
      <c r="AG116" s="8"/>
      <c r="AH116" s="9"/>
      <c r="AI116" s="9"/>
      <c r="AJ116" s="9"/>
      <c r="AK116" s="9"/>
      <c r="AL116" s="9"/>
      <c r="AM116" s="9"/>
      <c r="AN116" s="9"/>
    </row>
    <row r="117" spans="1:40" s="10" customFormat="1" ht="33.75">
      <c r="A117" s="196" t="s">
        <v>645</v>
      </c>
      <c r="B117" s="166" t="s">
        <v>109</v>
      </c>
      <c r="C117" s="197" t="s">
        <v>561</v>
      </c>
      <c r="D117" s="178" t="s">
        <v>1009</v>
      </c>
      <c r="E117" s="178" t="s">
        <v>560</v>
      </c>
      <c r="F117" s="178" t="s">
        <v>1013</v>
      </c>
      <c r="G117" s="178" t="s">
        <v>863</v>
      </c>
      <c r="H117" s="198" t="s">
        <v>1013</v>
      </c>
      <c r="I117" s="178" t="s">
        <v>562</v>
      </c>
      <c r="J117" s="179" t="s">
        <v>36</v>
      </c>
      <c r="K117" s="171">
        <v>0</v>
      </c>
      <c r="L117" s="171">
        <v>1963019.86</v>
      </c>
      <c r="M117" s="147">
        <f t="shared" si="1"/>
        <v>-1963019.86</v>
      </c>
      <c r="N117" s="8"/>
      <c r="O117" s="8"/>
      <c r="P117" s="8"/>
      <c r="Q117" s="8"/>
      <c r="R117" s="8"/>
      <c r="S117" s="8"/>
      <c r="T117" s="8"/>
      <c r="U117" s="8"/>
      <c r="V117" s="8"/>
      <c r="W117" s="8"/>
      <c r="X117" s="8"/>
      <c r="Y117" s="8"/>
      <c r="Z117" s="8"/>
      <c r="AA117" s="8"/>
      <c r="AB117" s="8"/>
      <c r="AC117" s="8"/>
      <c r="AD117" s="8"/>
      <c r="AE117" s="8"/>
      <c r="AF117" s="8"/>
      <c r="AG117" s="8"/>
      <c r="AH117" s="9"/>
      <c r="AI117" s="9"/>
      <c r="AJ117" s="9"/>
      <c r="AK117" s="9"/>
      <c r="AL117" s="9"/>
      <c r="AM117" s="9"/>
      <c r="AN117" s="9"/>
    </row>
    <row r="118" spans="1:40" s="10" customFormat="1" ht="15">
      <c r="A118" s="196" t="s">
        <v>928</v>
      </c>
      <c r="B118" s="166" t="s">
        <v>109</v>
      </c>
      <c r="C118" s="197" t="s">
        <v>561</v>
      </c>
      <c r="D118" s="178" t="s">
        <v>1009</v>
      </c>
      <c r="E118" s="178" t="s">
        <v>560</v>
      </c>
      <c r="F118" s="178" t="s">
        <v>1013</v>
      </c>
      <c r="G118" s="178" t="s">
        <v>924</v>
      </c>
      <c r="H118" s="198" t="s">
        <v>1013</v>
      </c>
      <c r="I118" s="178" t="s">
        <v>1011</v>
      </c>
      <c r="J118" s="179" t="s">
        <v>36</v>
      </c>
      <c r="K118" s="171">
        <v>6554800</v>
      </c>
      <c r="L118" s="194">
        <f>L119</f>
        <v>6656650.07</v>
      </c>
      <c r="M118" s="97">
        <f t="shared" si="1"/>
        <v>-101850.0700000003</v>
      </c>
      <c r="N118" s="8"/>
      <c r="O118" s="8"/>
      <c r="P118" s="8"/>
      <c r="Q118" s="8"/>
      <c r="R118" s="8"/>
      <c r="S118" s="8"/>
      <c r="T118" s="8"/>
      <c r="U118" s="8"/>
      <c r="V118" s="8"/>
      <c r="W118" s="8"/>
      <c r="X118" s="8"/>
      <c r="Y118" s="8"/>
      <c r="Z118" s="8"/>
      <c r="AA118" s="8"/>
      <c r="AB118" s="8"/>
      <c r="AC118" s="8"/>
      <c r="AD118" s="8"/>
      <c r="AE118" s="8"/>
      <c r="AF118" s="8"/>
      <c r="AG118" s="8"/>
      <c r="AH118" s="9"/>
      <c r="AI118" s="9"/>
      <c r="AJ118" s="9"/>
      <c r="AK118" s="9"/>
      <c r="AL118" s="9"/>
      <c r="AM118" s="9"/>
      <c r="AN118" s="9"/>
    </row>
    <row r="119" spans="1:40" s="10" customFormat="1" ht="33.75">
      <c r="A119" s="196" t="s">
        <v>646</v>
      </c>
      <c r="B119" s="166" t="s">
        <v>109</v>
      </c>
      <c r="C119" s="197" t="s">
        <v>561</v>
      </c>
      <c r="D119" s="178" t="s">
        <v>1009</v>
      </c>
      <c r="E119" s="178" t="s">
        <v>560</v>
      </c>
      <c r="F119" s="178" t="s">
        <v>1013</v>
      </c>
      <c r="G119" s="178" t="s">
        <v>924</v>
      </c>
      <c r="H119" s="198" t="s">
        <v>1013</v>
      </c>
      <c r="I119" s="178" t="s">
        <v>562</v>
      </c>
      <c r="J119" s="179" t="s">
        <v>36</v>
      </c>
      <c r="K119" s="171">
        <v>0</v>
      </c>
      <c r="L119" s="193">
        <v>6656650.07</v>
      </c>
      <c r="M119" s="97">
        <f t="shared" si="1"/>
        <v>-6656650.07</v>
      </c>
      <c r="N119" s="8"/>
      <c r="O119" s="8"/>
      <c r="P119" s="8"/>
      <c r="Q119" s="8"/>
      <c r="R119" s="8"/>
      <c r="S119" s="8"/>
      <c r="T119" s="8"/>
      <c r="U119" s="8"/>
      <c r="V119" s="8"/>
      <c r="W119" s="8"/>
      <c r="X119" s="8"/>
      <c r="Y119" s="8"/>
      <c r="Z119" s="8"/>
      <c r="AA119" s="8"/>
      <c r="AB119" s="8"/>
      <c r="AC119" s="8"/>
      <c r="AD119" s="8"/>
      <c r="AE119" s="8"/>
      <c r="AF119" s="8"/>
      <c r="AG119" s="8"/>
      <c r="AH119" s="9"/>
      <c r="AI119" s="9"/>
      <c r="AJ119" s="9"/>
      <c r="AK119" s="9"/>
      <c r="AL119" s="9"/>
      <c r="AM119" s="9"/>
      <c r="AN119" s="9"/>
    </row>
    <row r="120" spans="1:40" s="10" customFormat="1" ht="22.5">
      <c r="A120" s="160" t="s">
        <v>929</v>
      </c>
      <c r="B120" s="155" t="s">
        <v>109</v>
      </c>
      <c r="C120" s="161" t="s">
        <v>1008</v>
      </c>
      <c r="D120" s="162" t="s">
        <v>1009</v>
      </c>
      <c r="E120" s="162" t="s">
        <v>563</v>
      </c>
      <c r="F120" s="162" t="s">
        <v>1010</v>
      </c>
      <c r="G120" s="162" t="s">
        <v>1008</v>
      </c>
      <c r="H120" s="162" t="s">
        <v>1010</v>
      </c>
      <c r="I120" s="162" t="s">
        <v>1011</v>
      </c>
      <c r="J120" s="163" t="s">
        <v>1008</v>
      </c>
      <c r="K120" s="164">
        <f>K121+K126</f>
        <v>39009581.44</v>
      </c>
      <c r="L120" s="164">
        <f>L121+L126</f>
        <v>40059217.21</v>
      </c>
      <c r="M120" s="147">
        <f t="shared" si="1"/>
        <v>-1049635.7700000033</v>
      </c>
      <c r="N120" s="8"/>
      <c r="O120" s="8"/>
      <c r="P120" s="8"/>
      <c r="Q120" s="8"/>
      <c r="R120" s="8"/>
      <c r="S120" s="8"/>
      <c r="T120" s="8"/>
      <c r="U120" s="8"/>
      <c r="V120" s="8"/>
      <c r="W120" s="8"/>
      <c r="X120" s="8"/>
      <c r="Y120" s="8"/>
      <c r="Z120" s="8"/>
      <c r="AA120" s="8"/>
      <c r="AB120" s="8"/>
      <c r="AC120" s="8"/>
      <c r="AD120" s="8"/>
      <c r="AE120" s="8"/>
      <c r="AF120" s="8"/>
      <c r="AG120" s="8"/>
      <c r="AH120" s="9"/>
      <c r="AI120" s="9"/>
      <c r="AJ120" s="9"/>
      <c r="AK120" s="9"/>
      <c r="AL120" s="9"/>
      <c r="AM120" s="9"/>
      <c r="AN120" s="9"/>
    </row>
    <row r="121" spans="1:40" s="10" customFormat="1" ht="15">
      <c r="A121" s="199" t="s">
        <v>177</v>
      </c>
      <c r="B121" s="155" t="s">
        <v>109</v>
      </c>
      <c r="C121" s="200" t="s">
        <v>1008</v>
      </c>
      <c r="D121" s="175" t="s">
        <v>1009</v>
      </c>
      <c r="E121" s="175" t="s">
        <v>563</v>
      </c>
      <c r="F121" s="175" t="s">
        <v>1013</v>
      </c>
      <c r="G121" s="175" t="s">
        <v>1008</v>
      </c>
      <c r="H121" s="201" t="s">
        <v>1010</v>
      </c>
      <c r="I121" s="175" t="s">
        <v>1011</v>
      </c>
      <c r="J121" s="176" t="s">
        <v>564</v>
      </c>
      <c r="K121" s="164">
        <f>K122</f>
        <v>31475866.56</v>
      </c>
      <c r="L121" s="164">
        <f>L122</f>
        <v>32926705.05</v>
      </c>
      <c r="M121" s="147">
        <f t="shared" si="1"/>
        <v>-1450838.490000002</v>
      </c>
      <c r="N121" s="8"/>
      <c r="O121" s="8"/>
      <c r="P121" s="8"/>
      <c r="Q121" s="8"/>
      <c r="R121" s="8"/>
      <c r="S121" s="8"/>
      <c r="T121" s="8"/>
      <c r="U121" s="8"/>
      <c r="V121" s="8"/>
      <c r="W121" s="8"/>
      <c r="X121" s="8"/>
      <c r="Y121" s="8"/>
      <c r="Z121" s="8"/>
      <c r="AA121" s="8"/>
      <c r="AB121" s="8"/>
      <c r="AC121" s="8"/>
      <c r="AD121" s="8"/>
      <c r="AE121" s="8"/>
      <c r="AF121" s="8"/>
      <c r="AG121" s="8"/>
      <c r="AH121" s="9"/>
      <c r="AI121" s="9"/>
      <c r="AJ121" s="9"/>
      <c r="AK121" s="9"/>
      <c r="AL121" s="9"/>
      <c r="AM121" s="9"/>
      <c r="AN121" s="9"/>
    </row>
    <row r="122" spans="1:40" s="10" customFormat="1" ht="15">
      <c r="A122" s="202" t="s">
        <v>930</v>
      </c>
      <c r="B122" s="166" t="s">
        <v>109</v>
      </c>
      <c r="C122" s="197" t="s">
        <v>1008</v>
      </c>
      <c r="D122" s="178" t="s">
        <v>1009</v>
      </c>
      <c r="E122" s="178" t="s">
        <v>563</v>
      </c>
      <c r="F122" s="178" t="s">
        <v>1013</v>
      </c>
      <c r="G122" s="178" t="s">
        <v>565</v>
      </c>
      <c r="H122" s="198" t="s">
        <v>1010</v>
      </c>
      <c r="I122" s="178" t="s">
        <v>1011</v>
      </c>
      <c r="J122" s="179" t="s">
        <v>564</v>
      </c>
      <c r="K122" s="170">
        <f>K123</f>
        <v>31475866.56</v>
      </c>
      <c r="L122" s="170">
        <f>L123</f>
        <v>32926705.05</v>
      </c>
      <c r="M122" s="146">
        <f t="shared" si="1"/>
        <v>-1450838.490000002</v>
      </c>
      <c r="N122" s="8"/>
      <c r="O122" s="8"/>
      <c r="P122" s="8"/>
      <c r="Q122" s="8"/>
      <c r="R122" s="8"/>
      <c r="S122" s="8"/>
      <c r="T122" s="8"/>
      <c r="U122" s="8"/>
      <c r="V122" s="8"/>
      <c r="W122" s="8"/>
      <c r="X122" s="8"/>
      <c r="Y122" s="8"/>
      <c r="Z122" s="8"/>
      <c r="AA122" s="8"/>
      <c r="AB122" s="8"/>
      <c r="AC122" s="8"/>
      <c r="AD122" s="8"/>
      <c r="AE122" s="8"/>
      <c r="AF122" s="8"/>
      <c r="AG122" s="8"/>
      <c r="AH122" s="9"/>
      <c r="AI122" s="9"/>
      <c r="AJ122" s="9"/>
      <c r="AK122" s="9"/>
      <c r="AL122" s="9"/>
      <c r="AM122" s="9"/>
      <c r="AN122" s="9"/>
    </row>
    <row r="123" spans="1:40" s="10" customFormat="1" ht="22.5">
      <c r="A123" s="202" t="s">
        <v>591</v>
      </c>
      <c r="B123" s="166" t="s">
        <v>109</v>
      </c>
      <c r="C123" s="197" t="s">
        <v>1008</v>
      </c>
      <c r="D123" s="178" t="s">
        <v>1009</v>
      </c>
      <c r="E123" s="178" t="s">
        <v>563</v>
      </c>
      <c r="F123" s="178" t="s">
        <v>1013</v>
      </c>
      <c r="G123" s="178" t="s">
        <v>566</v>
      </c>
      <c r="H123" s="198" t="s">
        <v>925</v>
      </c>
      <c r="I123" s="178" t="s">
        <v>1011</v>
      </c>
      <c r="J123" s="179" t="s">
        <v>564</v>
      </c>
      <c r="K123" s="170">
        <f>SUM(K124:K125)</f>
        <v>31475866.56</v>
      </c>
      <c r="L123" s="170">
        <f>SUM(L124:L125)</f>
        <v>32926705.05</v>
      </c>
      <c r="M123" s="146">
        <f t="shared" si="1"/>
        <v>-1450838.490000002</v>
      </c>
      <c r="N123" s="8"/>
      <c r="O123" s="8"/>
      <c r="P123" s="8"/>
      <c r="Q123" s="8"/>
      <c r="R123" s="8"/>
      <c r="S123" s="8"/>
      <c r="T123" s="8"/>
      <c r="U123" s="8"/>
      <c r="V123" s="8"/>
      <c r="W123" s="8"/>
      <c r="X123" s="8"/>
      <c r="Y123" s="8"/>
      <c r="Z123" s="8"/>
      <c r="AA123" s="8"/>
      <c r="AB123" s="8"/>
      <c r="AC123" s="8"/>
      <c r="AD123" s="8"/>
      <c r="AE123" s="8"/>
      <c r="AF123" s="8"/>
      <c r="AG123" s="8"/>
      <c r="AH123" s="9"/>
      <c r="AI123" s="9"/>
      <c r="AJ123" s="9"/>
      <c r="AK123" s="9"/>
      <c r="AL123" s="9"/>
      <c r="AM123" s="9"/>
      <c r="AN123" s="9"/>
    </row>
    <row r="124" spans="1:40" s="10" customFormat="1" ht="22.5">
      <c r="A124" s="203" t="s">
        <v>591</v>
      </c>
      <c r="B124" s="166" t="s">
        <v>109</v>
      </c>
      <c r="C124" s="167" t="s">
        <v>31</v>
      </c>
      <c r="D124" s="168" t="s">
        <v>1009</v>
      </c>
      <c r="E124" s="168" t="s">
        <v>563</v>
      </c>
      <c r="F124" s="168" t="s">
        <v>1013</v>
      </c>
      <c r="G124" s="168" t="s">
        <v>566</v>
      </c>
      <c r="H124" s="168" t="s">
        <v>925</v>
      </c>
      <c r="I124" s="178" t="s">
        <v>1011</v>
      </c>
      <c r="J124" s="169" t="s">
        <v>564</v>
      </c>
      <c r="K124" s="171">
        <f>14246.46+10580.54</f>
        <v>24827</v>
      </c>
      <c r="L124" s="171">
        <v>33643.64</v>
      </c>
      <c r="M124" s="97">
        <f t="shared" si="1"/>
        <v>-8816.64</v>
      </c>
      <c r="N124" s="8"/>
      <c r="O124" s="8"/>
      <c r="P124" s="8"/>
      <c r="Q124" s="8"/>
      <c r="R124" s="8"/>
      <c r="S124" s="8"/>
      <c r="T124" s="8"/>
      <c r="U124" s="8"/>
      <c r="V124" s="8"/>
      <c r="W124" s="8"/>
      <c r="X124" s="8"/>
      <c r="Y124" s="8"/>
      <c r="Z124" s="8"/>
      <c r="AA124" s="8"/>
      <c r="AB124" s="8"/>
      <c r="AC124" s="8"/>
      <c r="AD124" s="8"/>
      <c r="AE124" s="8"/>
      <c r="AF124" s="8"/>
      <c r="AG124" s="8"/>
      <c r="AH124" s="9"/>
      <c r="AI124" s="9"/>
      <c r="AJ124" s="9"/>
      <c r="AK124" s="9"/>
      <c r="AL124" s="9"/>
      <c r="AM124" s="9"/>
      <c r="AN124" s="9"/>
    </row>
    <row r="125" spans="1:40" s="10" customFormat="1" ht="22.5">
      <c r="A125" s="203" t="s">
        <v>591</v>
      </c>
      <c r="B125" s="166" t="s">
        <v>109</v>
      </c>
      <c r="C125" s="167" t="s">
        <v>567</v>
      </c>
      <c r="D125" s="168" t="s">
        <v>1009</v>
      </c>
      <c r="E125" s="168" t="s">
        <v>563</v>
      </c>
      <c r="F125" s="168" t="s">
        <v>1013</v>
      </c>
      <c r="G125" s="168" t="s">
        <v>566</v>
      </c>
      <c r="H125" s="168" t="s">
        <v>925</v>
      </c>
      <c r="I125" s="178" t="s">
        <v>1011</v>
      </c>
      <c r="J125" s="169" t="s">
        <v>564</v>
      </c>
      <c r="K125" s="171">
        <v>31451039.56</v>
      </c>
      <c r="L125" s="171">
        <v>32893061.41</v>
      </c>
      <c r="M125" s="97">
        <f>K125-L125</f>
        <v>-1442021.8500000015</v>
      </c>
      <c r="N125" s="8"/>
      <c r="O125" s="8"/>
      <c r="P125" s="8"/>
      <c r="Q125" s="8"/>
      <c r="R125" s="8"/>
      <c r="S125" s="8"/>
      <c r="T125" s="8"/>
      <c r="U125" s="8"/>
      <c r="V125" s="8"/>
      <c r="W125" s="8"/>
      <c r="X125" s="8"/>
      <c r="Y125" s="8"/>
      <c r="Z125" s="8"/>
      <c r="AA125" s="8"/>
      <c r="AB125" s="8"/>
      <c r="AC125" s="8"/>
      <c r="AD125" s="8"/>
      <c r="AE125" s="8"/>
      <c r="AF125" s="8"/>
      <c r="AG125" s="8"/>
      <c r="AH125" s="9"/>
      <c r="AI125" s="9"/>
      <c r="AJ125" s="9"/>
      <c r="AK125" s="9"/>
      <c r="AL125" s="9"/>
      <c r="AM125" s="9"/>
      <c r="AN125" s="9"/>
    </row>
    <row r="126" spans="1:40" s="10" customFormat="1" ht="15">
      <c r="A126" s="199" t="s">
        <v>592</v>
      </c>
      <c r="B126" s="155" t="s">
        <v>109</v>
      </c>
      <c r="C126" s="200" t="s">
        <v>1008</v>
      </c>
      <c r="D126" s="175" t="s">
        <v>1009</v>
      </c>
      <c r="E126" s="175" t="s">
        <v>563</v>
      </c>
      <c r="F126" s="175" t="s">
        <v>1016</v>
      </c>
      <c r="G126" s="175" t="s">
        <v>1008</v>
      </c>
      <c r="H126" s="201" t="s">
        <v>1010</v>
      </c>
      <c r="I126" s="175" t="s">
        <v>1011</v>
      </c>
      <c r="J126" s="176" t="s">
        <v>564</v>
      </c>
      <c r="K126" s="164">
        <f>K127</f>
        <v>7533714.880000001</v>
      </c>
      <c r="L126" s="164">
        <f>L127</f>
        <v>7132512.16</v>
      </c>
      <c r="M126" s="97">
        <f t="shared" si="1"/>
        <v>401202.72000000067</v>
      </c>
      <c r="N126" s="8"/>
      <c r="O126" s="8"/>
      <c r="P126" s="8"/>
      <c r="Q126" s="8"/>
      <c r="R126" s="8"/>
      <c r="S126" s="8"/>
      <c r="T126" s="8"/>
      <c r="U126" s="8"/>
      <c r="V126" s="8"/>
      <c r="W126" s="8"/>
      <c r="X126" s="8"/>
      <c r="Y126" s="8"/>
      <c r="Z126" s="8"/>
      <c r="AA126" s="8"/>
      <c r="AB126" s="8"/>
      <c r="AC126" s="8"/>
      <c r="AD126" s="8"/>
      <c r="AE126" s="8"/>
      <c r="AF126" s="8"/>
      <c r="AG126" s="8"/>
      <c r="AH126" s="9"/>
      <c r="AI126" s="9"/>
      <c r="AJ126" s="9"/>
      <c r="AK126" s="9"/>
      <c r="AL126" s="9"/>
      <c r="AM126" s="9"/>
      <c r="AN126" s="9"/>
    </row>
    <row r="127" spans="1:40" s="10" customFormat="1" ht="15">
      <c r="A127" s="204" t="s">
        <v>593</v>
      </c>
      <c r="B127" s="166" t="s">
        <v>109</v>
      </c>
      <c r="C127" s="197" t="s">
        <v>1008</v>
      </c>
      <c r="D127" s="178" t="s">
        <v>1009</v>
      </c>
      <c r="E127" s="178" t="s">
        <v>563</v>
      </c>
      <c r="F127" s="178" t="s">
        <v>1016</v>
      </c>
      <c r="G127" s="178" t="s">
        <v>565</v>
      </c>
      <c r="H127" s="198" t="s">
        <v>1010</v>
      </c>
      <c r="I127" s="178" t="s">
        <v>1011</v>
      </c>
      <c r="J127" s="179" t="s">
        <v>564</v>
      </c>
      <c r="K127" s="170">
        <f>K128</f>
        <v>7533714.880000001</v>
      </c>
      <c r="L127" s="170">
        <f>L128</f>
        <v>7132512.16</v>
      </c>
      <c r="M127" s="97">
        <f t="shared" si="1"/>
        <v>401202.72000000067</v>
      </c>
      <c r="N127" s="8"/>
      <c r="O127" s="8"/>
      <c r="P127" s="8"/>
      <c r="Q127" s="8"/>
      <c r="R127" s="8"/>
      <c r="S127" s="8"/>
      <c r="T127" s="8"/>
      <c r="U127" s="8"/>
      <c r="V127" s="8"/>
      <c r="W127" s="8"/>
      <c r="X127" s="8"/>
      <c r="Y127" s="8"/>
      <c r="Z127" s="8"/>
      <c r="AA127" s="8"/>
      <c r="AB127" s="8"/>
      <c r="AC127" s="8"/>
      <c r="AD127" s="8"/>
      <c r="AE127" s="8"/>
      <c r="AF127" s="8"/>
      <c r="AG127" s="8"/>
      <c r="AH127" s="9"/>
      <c r="AI127" s="9"/>
      <c r="AJ127" s="9"/>
      <c r="AK127" s="9"/>
      <c r="AL127" s="9"/>
      <c r="AM127" s="9"/>
      <c r="AN127" s="9"/>
    </row>
    <row r="128" spans="1:40" s="10" customFormat="1" ht="15">
      <c r="A128" s="204" t="s">
        <v>594</v>
      </c>
      <c r="B128" s="166" t="s">
        <v>109</v>
      </c>
      <c r="C128" s="197" t="s">
        <v>1008</v>
      </c>
      <c r="D128" s="178" t="s">
        <v>1009</v>
      </c>
      <c r="E128" s="178" t="s">
        <v>563</v>
      </c>
      <c r="F128" s="178" t="s">
        <v>1016</v>
      </c>
      <c r="G128" s="178" t="s">
        <v>566</v>
      </c>
      <c r="H128" s="198" t="s">
        <v>925</v>
      </c>
      <c r="I128" s="178" t="s">
        <v>1011</v>
      </c>
      <c r="J128" s="179" t="s">
        <v>564</v>
      </c>
      <c r="K128" s="170">
        <f>K129+K133</f>
        <v>7533714.880000001</v>
      </c>
      <c r="L128" s="170">
        <f>L129+L133</f>
        <v>7132512.16</v>
      </c>
      <c r="M128" s="146">
        <f t="shared" si="1"/>
        <v>401202.72000000067</v>
      </c>
      <c r="N128" s="8"/>
      <c r="O128" s="8"/>
      <c r="P128" s="8"/>
      <c r="Q128" s="8"/>
      <c r="R128" s="8"/>
      <c r="S128" s="8"/>
      <c r="T128" s="8"/>
      <c r="U128" s="8"/>
      <c r="V128" s="8"/>
      <c r="W128" s="8"/>
      <c r="X128" s="8"/>
      <c r="Y128" s="8"/>
      <c r="Z128" s="8"/>
      <c r="AA128" s="8"/>
      <c r="AB128" s="8"/>
      <c r="AC128" s="8"/>
      <c r="AD128" s="8"/>
      <c r="AE128" s="8"/>
      <c r="AF128" s="8"/>
      <c r="AG128" s="8"/>
      <c r="AH128" s="9"/>
      <c r="AI128" s="9"/>
      <c r="AJ128" s="9"/>
      <c r="AK128" s="9"/>
      <c r="AL128" s="9"/>
      <c r="AM128" s="9"/>
      <c r="AN128" s="9"/>
    </row>
    <row r="129" spans="1:40" s="10" customFormat="1" ht="22.5">
      <c r="A129" s="204" t="s">
        <v>568</v>
      </c>
      <c r="B129" s="166" t="s">
        <v>109</v>
      </c>
      <c r="C129" s="197" t="s">
        <v>1008</v>
      </c>
      <c r="D129" s="178" t="s">
        <v>1009</v>
      </c>
      <c r="E129" s="178" t="s">
        <v>563</v>
      </c>
      <c r="F129" s="178" t="s">
        <v>1016</v>
      </c>
      <c r="G129" s="178" t="s">
        <v>566</v>
      </c>
      <c r="H129" s="198" t="s">
        <v>925</v>
      </c>
      <c r="I129" s="178" t="s">
        <v>578</v>
      </c>
      <c r="J129" s="179" t="s">
        <v>564</v>
      </c>
      <c r="K129" s="170">
        <f>SUM(K130:K132)</f>
        <v>4092048.66</v>
      </c>
      <c r="L129" s="170">
        <f>SUM(L130:L132)</f>
        <v>4065441.17</v>
      </c>
      <c r="M129" s="146">
        <f t="shared" si="1"/>
        <v>26607.490000000224</v>
      </c>
      <c r="N129" s="8"/>
      <c r="O129" s="8"/>
      <c r="P129" s="8"/>
      <c r="Q129" s="8"/>
      <c r="R129" s="8"/>
      <c r="S129" s="8"/>
      <c r="T129" s="8"/>
      <c r="U129" s="8"/>
      <c r="V129" s="8"/>
      <c r="W129" s="8"/>
      <c r="X129" s="8"/>
      <c r="Y129" s="8"/>
      <c r="Z129" s="8"/>
      <c r="AA129" s="8"/>
      <c r="AB129" s="8"/>
      <c r="AC129" s="8"/>
      <c r="AD129" s="8"/>
      <c r="AE129" s="8"/>
      <c r="AF129" s="8"/>
      <c r="AG129" s="8"/>
      <c r="AH129" s="9"/>
      <c r="AI129" s="9"/>
      <c r="AJ129" s="9"/>
      <c r="AK129" s="9"/>
      <c r="AL129" s="9"/>
      <c r="AM129" s="9"/>
      <c r="AN129" s="9"/>
    </row>
    <row r="130" spans="1:40" s="10" customFormat="1" ht="22.5">
      <c r="A130" s="204" t="s">
        <v>568</v>
      </c>
      <c r="B130" s="166" t="s">
        <v>109</v>
      </c>
      <c r="C130" s="167" t="s">
        <v>31</v>
      </c>
      <c r="D130" s="168" t="s">
        <v>1009</v>
      </c>
      <c r="E130" s="168" t="s">
        <v>563</v>
      </c>
      <c r="F130" s="168" t="s">
        <v>1016</v>
      </c>
      <c r="G130" s="168" t="s">
        <v>566</v>
      </c>
      <c r="H130" s="168" t="s">
        <v>925</v>
      </c>
      <c r="I130" s="168" t="s">
        <v>578</v>
      </c>
      <c r="J130" s="169" t="s">
        <v>564</v>
      </c>
      <c r="K130" s="171">
        <f>25000+881053.87+45533.88</f>
        <v>951587.75</v>
      </c>
      <c r="L130" s="173">
        <v>951587.75</v>
      </c>
      <c r="M130" s="97">
        <f t="shared" si="1"/>
        <v>0</v>
      </c>
      <c r="N130" s="8"/>
      <c r="O130" s="8"/>
      <c r="P130" s="8"/>
      <c r="Q130" s="8"/>
      <c r="R130" s="8"/>
      <c r="S130" s="8"/>
      <c r="T130" s="8"/>
      <c r="U130" s="8"/>
      <c r="V130" s="8"/>
      <c r="W130" s="8"/>
      <c r="X130" s="8"/>
      <c r="Y130" s="8"/>
      <c r="Z130" s="8"/>
      <c r="AA130" s="8"/>
      <c r="AB130" s="8"/>
      <c r="AC130" s="8"/>
      <c r="AD130" s="8"/>
      <c r="AE130" s="8"/>
      <c r="AF130" s="8"/>
      <c r="AG130" s="8"/>
      <c r="AH130" s="9"/>
      <c r="AI130" s="9"/>
      <c r="AJ130" s="9"/>
      <c r="AK130" s="9"/>
      <c r="AL130" s="9"/>
      <c r="AM130" s="9"/>
      <c r="AN130" s="9"/>
    </row>
    <row r="131" spans="1:40" s="17" customFormat="1" ht="22.5">
      <c r="A131" s="204" t="s">
        <v>568</v>
      </c>
      <c r="B131" s="166" t="s">
        <v>109</v>
      </c>
      <c r="C131" s="167" t="s">
        <v>570</v>
      </c>
      <c r="D131" s="168" t="s">
        <v>1009</v>
      </c>
      <c r="E131" s="168" t="s">
        <v>563</v>
      </c>
      <c r="F131" s="168" t="s">
        <v>1016</v>
      </c>
      <c r="G131" s="168" t="s">
        <v>566</v>
      </c>
      <c r="H131" s="168" t="s">
        <v>925</v>
      </c>
      <c r="I131" s="168" t="s">
        <v>578</v>
      </c>
      <c r="J131" s="169" t="s">
        <v>564</v>
      </c>
      <c r="K131" s="171">
        <f>150000+2910460.91</f>
        <v>3060460.91</v>
      </c>
      <c r="L131" s="173">
        <v>3061812.32</v>
      </c>
      <c r="M131" s="97">
        <f t="shared" si="1"/>
        <v>-1351.4099999996834</v>
      </c>
      <c r="N131" s="15"/>
      <c r="O131" s="15"/>
      <c r="P131" s="15"/>
      <c r="Q131" s="15"/>
      <c r="R131" s="15"/>
      <c r="S131" s="15"/>
      <c r="T131" s="15"/>
      <c r="U131" s="15"/>
      <c r="V131" s="15"/>
      <c r="W131" s="15"/>
      <c r="X131" s="15"/>
      <c r="Y131" s="15"/>
      <c r="Z131" s="15"/>
      <c r="AA131" s="15"/>
      <c r="AB131" s="15"/>
      <c r="AC131" s="15"/>
      <c r="AD131" s="15"/>
      <c r="AE131" s="15"/>
      <c r="AF131" s="15"/>
      <c r="AG131" s="15"/>
      <c r="AH131" s="16"/>
      <c r="AI131" s="16"/>
      <c r="AJ131" s="16"/>
      <c r="AK131" s="16"/>
      <c r="AL131" s="16"/>
      <c r="AM131" s="16"/>
      <c r="AN131" s="16"/>
    </row>
    <row r="132" spans="1:40" s="10" customFormat="1" ht="22.5">
      <c r="A132" s="204" t="s">
        <v>568</v>
      </c>
      <c r="B132" s="166" t="s">
        <v>109</v>
      </c>
      <c r="C132" s="167" t="s">
        <v>567</v>
      </c>
      <c r="D132" s="168" t="s">
        <v>1009</v>
      </c>
      <c r="E132" s="168" t="s">
        <v>563</v>
      </c>
      <c r="F132" s="168" t="s">
        <v>1016</v>
      </c>
      <c r="G132" s="168" t="s">
        <v>566</v>
      </c>
      <c r="H132" s="168" t="s">
        <v>925</v>
      </c>
      <c r="I132" s="168" t="s">
        <v>578</v>
      </c>
      <c r="J132" s="169" t="s">
        <v>564</v>
      </c>
      <c r="K132" s="171">
        <f>510689-430689</f>
        <v>80000</v>
      </c>
      <c r="L132" s="171">
        <v>52041.1</v>
      </c>
      <c r="M132" s="137">
        <f t="shared" si="1"/>
        <v>27958.9</v>
      </c>
      <c r="N132" s="8"/>
      <c r="O132" s="8"/>
      <c r="P132" s="8"/>
      <c r="Q132" s="8"/>
      <c r="R132" s="8"/>
      <c r="S132" s="8"/>
      <c r="T132" s="8"/>
      <c r="U132" s="8"/>
      <c r="V132" s="8"/>
      <c r="W132" s="8"/>
      <c r="X132" s="8"/>
      <c r="Y132" s="8"/>
      <c r="Z132" s="8"/>
      <c r="AA132" s="8"/>
      <c r="AB132" s="8"/>
      <c r="AC132" s="8"/>
      <c r="AD132" s="8"/>
      <c r="AE132" s="8"/>
      <c r="AF132" s="8"/>
      <c r="AG132" s="8"/>
      <c r="AH132" s="9"/>
      <c r="AI132" s="9"/>
      <c r="AJ132" s="9"/>
      <c r="AK132" s="9"/>
      <c r="AL132" s="9"/>
      <c r="AM132" s="9"/>
      <c r="AN132" s="9"/>
    </row>
    <row r="133" spans="1:40" s="10" customFormat="1" ht="22.5">
      <c r="A133" s="204" t="s">
        <v>805</v>
      </c>
      <c r="B133" s="166" t="s">
        <v>109</v>
      </c>
      <c r="C133" s="197" t="s">
        <v>1008</v>
      </c>
      <c r="D133" s="178" t="s">
        <v>1009</v>
      </c>
      <c r="E133" s="178" t="s">
        <v>563</v>
      </c>
      <c r="F133" s="178" t="s">
        <v>1016</v>
      </c>
      <c r="G133" s="178" t="s">
        <v>566</v>
      </c>
      <c r="H133" s="198" t="s">
        <v>925</v>
      </c>
      <c r="I133" s="178" t="s">
        <v>579</v>
      </c>
      <c r="J133" s="179" t="s">
        <v>564</v>
      </c>
      <c r="K133" s="170">
        <f>SUM(K134:K142)</f>
        <v>3441666.22</v>
      </c>
      <c r="L133" s="170">
        <f>SUM(L134:L142)</f>
        <v>3067070.99</v>
      </c>
      <c r="M133" s="137">
        <f t="shared" si="1"/>
        <v>374595.23</v>
      </c>
      <c r="N133" s="8"/>
      <c r="O133" s="8"/>
      <c r="P133" s="8"/>
      <c r="Q133" s="8"/>
      <c r="R133" s="8"/>
      <c r="S133" s="8"/>
      <c r="T133" s="8"/>
      <c r="U133" s="8"/>
      <c r="V133" s="8"/>
      <c r="W133" s="8"/>
      <c r="X133" s="8"/>
      <c r="Y133" s="8"/>
      <c r="Z133" s="8"/>
      <c r="AA133" s="8"/>
      <c r="AB133" s="8"/>
      <c r="AC133" s="8"/>
      <c r="AD133" s="8"/>
      <c r="AE133" s="8"/>
      <c r="AF133" s="8"/>
      <c r="AG133" s="8"/>
      <c r="AH133" s="9"/>
      <c r="AI133" s="9"/>
      <c r="AJ133" s="9"/>
      <c r="AK133" s="9"/>
      <c r="AL133" s="9"/>
      <c r="AM133" s="9"/>
      <c r="AN133" s="9"/>
    </row>
    <row r="134" spans="1:40" s="10" customFormat="1" ht="22.5">
      <c r="A134" s="204" t="s">
        <v>805</v>
      </c>
      <c r="B134" s="166" t="s">
        <v>109</v>
      </c>
      <c r="C134" s="167" t="s">
        <v>31</v>
      </c>
      <c r="D134" s="168" t="s">
        <v>1009</v>
      </c>
      <c r="E134" s="168" t="s">
        <v>563</v>
      </c>
      <c r="F134" s="168" t="s">
        <v>1016</v>
      </c>
      <c r="G134" s="168" t="s">
        <v>566</v>
      </c>
      <c r="H134" s="168" t="s">
        <v>925</v>
      </c>
      <c r="I134" s="168" t="s">
        <v>579</v>
      </c>
      <c r="J134" s="169" t="s">
        <v>564</v>
      </c>
      <c r="K134" s="171">
        <f>550000+698650</f>
        <v>1248650</v>
      </c>
      <c r="L134" s="171">
        <v>1249970.46</v>
      </c>
      <c r="M134" s="97">
        <f t="shared" si="1"/>
        <v>-1320.4599999999627</v>
      </c>
      <c r="N134" s="8"/>
      <c r="O134" s="8"/>
      <c r="P134" s="8"/>
      <c r="Q134" s="8"/>
      <c r="R134" s="8"/>
      <c r="S134" s="8"/>
      <c r="T134" s="8"/>
      <c r="U134" s="8"/>
      <c r="V134" s="8"/>
      <c r="W134" s="8"/>
      <c r="X134" s="8"/>
      <c r="Y134" s="8"/>
      <c r="Z134" s="8"/>
      <c r="AA134" s="8"/>
      <c r="AB134" s="8"/>
      <c r="AC134" s="8"/>
      <c r="AD134" s="8"/>
      <c r="AE134" s="8"/>
      <c r="AF134" s="8"/>
      <c r="AG134" s="8"/>
      <c r="AH134" s="9"/>
      <c r="AI134" s="9"/>
      <c r="AJ134" s="9"/>
      <c r="AK134" s="9"/>
      <c r="AL134" s="9"/>
      <c r="AM134" s="9"/>
      <c r="AN134" s="9"/>
    </row>
    <row r="135" spans="1:40" s="10" customFormat="1" ht="22.5">
      <c r="A135" s="204" t="s">
        <v>805</v>
      </c>
      <c r="B135" s="166" t="s">
        <v>109</v>
      </c>
      <c r="C135" s="167" t="s">
        <v>806</v>
      </c>
      <c r="D135" s="168" t="s">
        <v>1009</v>
      </c>
      <c r="E135" s="168" t="s">
        <v>563</v>
      </c>
      <c r="F135" s="168" t="s">
        <v>1016</v>
      </c>
      <c r="G135" s="168" t="s">
        <v>566</v>
      </c>
      <c r="H135" s="168" t="s">
        <v>925</v>
      </c>
      <c r="I135" s="168" t="s">
        <v>579</v>
      </c>
      <c r="J135" s="169" t="s">
        <v>564</v>
      </c>
      <c r="K135" s="171">
        <v>3400</v>
      </c>
      <c r="L135" s="173">
        <v>1300</v>
      </c>
      <c r="M135" s="97">
        <f t="shared" si="1"/>
        <v>2100</v>
      </c>
      <c r="N135" s="8"/>
      <c r="O135" s="8"/>
      <c r="P135" s="8"/>
      <c r="Q135" s="8"/>
      <c r="R135" s="8"/>
      <c r="S135" s="8"/>
      <c r="T135" s="8"/>
      <c r="U135" s="8"/>
      <c r="V135" s="8"/>
      <c r="W135" s="8"/>
      <c r="X135" s="8"/>
      <c r="Y135" s="8"/>
      <c r="Z135" s="8"/>
      <c r="AA135" s="8"/>
      <c r="AB135" s="8"/>
      <c r="AC135" s="8"/>
      <c r="AD135" s="8"/>
      <c r="AE135" s="8"/>
      <c r="AF135" s="8"/>
      <c r="AG135" s="8"/>
      <c r="AH135" s="9"/>
      <c r="AI135" s="9"/>
      <c r="AJ135" s="9"/>
      <c r="AK135" s="9"/>
      <c r="AL135" s="9"/>
      <c r="AM135" s="9"/>
      <c r="AN135" s="9"/>
    </row>
    <row r="136" spans="1:40" s="10" customFormat="1" ht="22.5">
      <c r="A136" s="204" t="s">
        <v>805</v>
      </c>
      <c r="B136" s="166" t="s">
        <v>109</v>
      </c>
      <c r="C136" s="167" t="s">
        <v>935</v>
      </c>
      <c r="D136" s="168" t="s">
        <v>1009</v>
      </c>
      <c r="E136" s="168" t="s">
        <v>563</v>
      </c>
      <c r="F136" s="168" t="s">
        <v>1016</v>
      </c>
      <c r="G136" s="168" t="s">
        <v>566</v>
      </c>
      <c r="H136" s="168" t="s">
        <v>925</v>
      </c>
      <c r="I136" s="168" t="s">
        <v>579</v>
      </c>
      <c r="J136" s="169" t="s">
        <v>564</v>
      </c>
      <c r="K136" s="171">
        <v>21606.87</v>
      </c>
      <c r="L136" s="173">
        <v>21606.87</v>
      </c>
      <c r="M136" s="97">
        <f t="shared" si="1"/>
        <v>0</v>
      </c>
      <c r="N136" s="8"/>
      <c r="O136" s="8"/>
      <c r="P136" s="8"/>
      <c r="Q136" s="8"/>
      <c r="R136" s="8"/>
      <c r="S136" s="8"/>
      <c r="T136" s="8"/>
      <c r="U136" s="8"/>
      <c r="V136" s="8"/>
      <c r="W136" s="8"/>
      <c r="X136" s="8"/>
      <c r="Y136" s="8"/>
      <c r="Z136" s="8"/>
      <c r="AA136" s="8"/>
      <c r="AB136" s="8"/>
      <c r="AC136" s="8"/>
      <c r="AD136" s="8"/>
      <c r="AE136" s="8"/>
      <c r="AF136" s="8"/>
      <c r="AG136" s="8"/>
      <c r="AH136" s="9"/>
      <c r="AI136" s="9"/>
      <c r="AJ136" s="9"/>
      <c r="AK136" s="9"/>
      <c r="AL136" s="9"/>
      <c r="AM136" s="9"/>
      <c r="AN136" s="9"/>
    </row>
    <row r="137" spans="1:40" s="10" customFormat="1" ht="22.5">
      <c r="A137" s="204" t="s">
        <v>805</v>
      </c>
      <c r="B137" s="166" t="s">
        <v>109</v>
      </c>
      <c r="C137" s="167" t="s">
        <v>807</v>
      </c>
      <c r="D137" s="168" t="s">
        <v>1009</v>
      </c>
      <c r="E137" s="168" t="s">
        <v>563</v>
      </c>
      <c r="F137" s="168" t="s">
        <v>1016</v>
      </c>
      <c r="G137" s="168" t="s">
        <v>566</v>
      </c>
      <c r="H137" s="168" t="s">
        <v>925</v>
      </c>
      <c r="I137" s="168" t="s">
        <v>579</v>
      </c>
      <c r="J137" s="169" t="s">
        <v>564</v>
      </c>
      <c r="K137" s="171">
        <f>15000+1034.62</f>
        <v>16034.619999999999</v>
      </c>
      <c r="L137" s="173">
        <v>16034.62</v>
      </c>
      <c r="M137" s="137">
        <f t="shared" si="1"/>
        <v>0</v>
      </c>
      <c r="N137" s="8"/>
      <c r="O137" s="8"/>
      <c r="P137" s="8"/>
      <c r="Q137" s="8"/>
      <c r="R137" s="8"/>
      <c r="S137" s="8"/>
      <c r="T137" s="8"/>
      <c r="U137" s="8"/>
      <c r="V137" s="8"/>
      <c r="W137" s="8"/>
      <c r="X137" s="8"/>
      <c r="Y137" s="8"/>
      <c r="Z137" s="8"/>
      <c r="AA137" s="8"/>
      <c r="AB137" s="8"/>
      <c r="AC137" s="8"/>
      <c r="AD137" s="8"/>
      <c r="AE137" s="8"/>
      <c r="AF137" s="8"/>
      <c r="AG137" s="8"/>
      <c r="AH137" s="9"/>
      <c r="AI137" s="9"/>
      <c r="AJ137" s="9"/>
      <c r="AK137" s="9"/>
      <c r="AL137" s="9"/>
      <c r="AM137" s="9"/>
      <c r="AN137" s="9"/>
    </row>
    <row r="138" spans="1:40" s="17" customFormat="1" ht="22.5">
      <c r="A138" s="204" t="s">
        <v>805</v>
      </c>
      <c r="B138" s="166" t="s">
        <v>109</v>
      </c>
      <c r="C138" s="167" t="s">
        <v>808</v>
      </c>
      <c r="D138" s="168" t="s">
        <v>1009</v>
      </c>
      <c r="E138" s="168" t="s">
        <v>563</v>
      </c>
      <c r="F138" s="168" t="s">
        <v>1016</v>
      </c>
      <c r="G138" s="168" t="s">
        <v>566</v>
      </c>
      <c r="H138" s="168" t="s">
        <v>925</v>
      </c>
      <c r="I138" s="168" t="s">
        <v>579</v>
      </c>
      <c r="J138" s="169" t="s">
        <v>564</v>
      </c>
      <c r="K138" s="171">
        <v>400000</v>
      </c>
      <c r="L138" s="171">
        <v>0</v>
      </c>
      <c r="M138" s="137">
        <f t="shared" si="1"/>
        <v>400000</v>
      </c>
      <c r="N138" s="15"/>
      <c r="O138" s="15"/>
      <c r="P138" s="15"/>
      <c r="Q138" s="15"/>
      <c r="R138" s="15"/>
      <c r="S138" s="15"/>
      <c r="T138" s="15"/>
      <c r="U138" s="15"/>
      <c r="V138" s="15"/>
      <c r="W138" s="15"/>
      <c r="X138" s="15"/>
      <c r="Y138" s="15"/>
      <c r="Z138" s="15"/>
      <c r="AA138" s="15"/>
      <c r="AB138" s="15"/>
      <c r="AC138" s="15"/>
      <c r="AD138" s="15"/>
      <c r="AE138" s="15"/>
      <c r="AF138" s="15"/>
      <c r="AG138" s="15"/>
      <c r="AH138" s="16"/>
      <c r="AI138" s="16"/>
      <c r="AJ138" s="16"/>
      <c r="AK138" s="16"/>
      <c r="AL138" s="16"/>
      <c r="AM138" s="16"/>
      <c r="AN138" s="16"/>
    </row>
    <row r="139" spans="1:40" s="17" customFormat="1" ht="22.5">
      <c r="A139" s="204" t="s">
        <v>805</v>
      </c>
      <c r="B139" s="166" t="s">
        <v>109</v>
      </c>
      <c r="C139" s="167" t="s">
        <v>37</v>
      </c>
      <c r="D139" s="168" t="s">
        <v>1009</v>
      </c>
      <c r="E139" s="168" t="s">
        <v>563</v>
      </c>
      <c r="F139" s="168" t="s">
        <v>1016</v>
      </c>
      <c r="G139" s="168" t="s">
        <v>566</v>
      </c>
      <c r="H139" s="168" t="s">
        <v>925</v>
      </c>
      <c r="I139" s="168" t="s">
        <v>579</v>
      </c>
      <c r="J139" s="169" t="s">
        <v>564</v>
      </c>
      <c r="K139" s="171">
        <v>0</v>
      </c>
      <c r="L139" s="171">
        <v>4654.34</v>
      </c>
      <c r="M139" s="137">
        <f>K139-L139</f>
        <v>-4654.34</v>
      </c>
      <c r="N139" s="15"/>
      <c r="O139" s="15"/>
      <c r="P139" s="15"/>
      <c r="Q139" s="15"/>
      <c r="R139" s="15"/>
      <c r="S139" s="15"/>
      <c r="T139" s="15"/>
      <c r="U139" s="15"/>
      <c r="V139" s="15"/>
      <c r="W139" s="15"/>
      <c r="X139" s="15"/>
      <c r="Y139" s="15"/>
      <c r="Z139" s="15"/>
      <c r="AA139" s="15"/>
      <c r="AB139" s="15"/>
      <c r="AC139" s="15"/>
      <c r="AD139" s="15"/>
      <c r="AE139" s="15"/>
      <c r="AF139" s="15"/>
      <c r="AG139" s="15"/>
      <c r="AH139" s="16"/>
      <c r="AI139" s="16"/>
      <c r="AJ139" s="16"/>
      <c r="AK139" s="16"/>
      <c r="AL139" s="16"/>
      <c r="AM139" s="16"/>
      <c r="AN139" s="16"/>
    </row>
    <row r="140" spans="1:40" s="10" customFormat="1" ht="22.5">
      <c r="A140" s="204" t="s">
        <v>805</v>
      </c>
      <c r="B140" s="166" t="s">
        <v>109</v>
      </c>
      <c r="C140" s="167" t="s">
        <v>567</v>
      </c>
      <c r="D140" s="168" t="s">
        <v>1009</v>
      </c>
      <c r="E140" s="168" t="s">
        <v>563</v>
      </c>
      <c r="F140" s="168" t="s">
        <v>1016</v>
      </c>
      <c r="G140" s="168" t="s">
        <v>566</v>
      </c>
      <c r="H140" s="168" t="s">
        <v>925</v>
      </c>
      <c r="I140" s="168" t="s">
        <v>579</v>
      </c>
      <c r="J140" s="169" t="s">
        <v>564</v>
      </c>
      <c r="K140" s="171">
        <f>2004600-454600</f>
        <v>1550000</v>
      </c>
      <c r="L140" s="171">
        <v>1567552.62</v>
      </c>
      <c r="M140" s="97">
        <f t="shared" si="1"/>
        <v>-17552.62000000011</v>
      </c>
      <c r="N140" s="8"/>
      <c r="O140" s="8"/>
      <c r="P140" s="8"/>
      <c r="Q140" s="8"/>
      <c r="R140" s="8"/>
      <c r="S140" s="8"/>
      <c r="T140" s="8"/>
      <c r="U140" s="8"/>
      <c r="V140" s="8"/>
      <c r="W140" s="8"/>
      <c r="X140" s="8"/>
      <c r="Y140" s="8"/>
      <c r="Z140" s="8"/>
      <c r="AA140" s="8"/>
      <c r="AB140" s="8"/>
      <c r="AC140" s="8"/>
      <c r="AD140" s="8"/>
      <c r="AE140" s="8"/>
      <c r="AF140" s="8"/>
      <c r="AG140" s="8"/>
      <c r="AH140" s="9"/>
      <c r="AI140" s="9"/>
      <c r="AJ140" s="9"/>
      <c r="AK140" s="9"/>
      <c r="AL140" s="9"/>
      <c r="AM140" s="9"/>
      <c r="AN140" s="9"/>
    </row>
    <row r="141" spans="1:40" s="17" customFormat="1" ht="22.5">
      <c r="A141" s="204" t="s">
        <v>805</v>
      </c>
      <c r="B141" s="166" t="s">
        <v>109</v>
      </c>
      <c r="C141" s="167" t="s">
        <v>571</v>
      </c>
      <c r="D141" s="168" t="s">
        <v>1009</v>
      </c>
      <c r="E141" s="168" t="s">
        <v>563</v>
      </c>
      <c r="F141" s="168" t="s">
        <v>1016</v>
      </c>
      <c r="G141" s="168" t="s">
        <v>566</v>
      </c>
      <c r="H141" s="168" t="s">
        <v>925</v>
      </c>
      <c r="I141" s="168" t="s">
        <v>579</v>
      </c>
      <c r="J141" s="169" t="s">
        <v>564</v>
      </c>
      <c r="K141" s="171">
        <f>30000+106989.63</f>
        <v>136989.63</v>
      </c>
      <c r="L141" s="171">
        <v>140966.98</v>
      </c>
      <c r="M141" s="97">
        <f t="shared" si="1"/>
        <v>-3977.350000000006</v>
      </c>
      <c r="N141" s="15"/>
      <c r="O141" s="15"/>
      <c r="P141" s="15"/>
      <c r="Q141" s="15"/>
      <c r="R141" s="15"/>
      <c r="S141" s="15"/>
      <c r="T141" s="15"/>
      <c r="U141" s="15"/>
      <c r="V141" s="15"/>
      <c r="W141" s="15"/>
      <c r="X141" s="15"/>
      <c r="Y141" s="15"/>
      <c r="Z141" s="15"/>
      <c r="AA141" s="15"/>
      <c r="AB141" s="15"/>
      <c r="AC141" s="15"/>
      <c r="AD141" s="15"/>
      <c r="AE141" s="15"/>
      <c r="AF141" s="15"/>
      <c r="AG141" s="15"/>
      <c r="AH141" s="16"/>
      <c r="AI141" s="16"/>
      <c r="AJ141" s="16"/>
      <c r="AK141" s="16"/>
      <c r="AL141" s="16"/>
      <c r="AM141" s="16"/>
      <c r="AN141" s="16"/>
    </row>
    <row r="142" spans="1:40" s="17" customFormat="1" ht="22.5">
      <c r="A142" s="204" t="s">
        <v>805</v>
      </c>
      <c r="B142" s="166" t="s">
        <v>109</v>
      </c>
      <c r="C142" s="167" t="s">
        <v>195</v>
      </c>
      <c r="D142" s="168" t="s">
        <v>1009</v>
      </c>
      <c r="E142" s="168" t="s">
        <v>563</v>
      </c>
      <c r="F142" s="168" t="s">
        <v>1016</v>
      </c>
      <c r="G142" s="168" t="s">
        <v>566</v>
      </c>
      <c r="H142" s="168" t="s">
        <v>925</v>
      </c>
      <c r="I142" s="168" t="s">
        <v>579</v>
      </c>
      <c r="J142" s="169" t="s">
        <v>564</v>
      </c>
      <c r="K142" s="171">
        <f>80000-15014.9</f>
        <v>64985.1</v>
      </c>
      <c r="L142" s="171">
        <v>64985.1</v>
      </c>
      <c r="M142" s="97">
        <f t="shared" si="1"/>
        <v>0</v>
      </c>
      <c r="N142" s="15"/>
      <c r="O142" s="15"/>
      <c r="P142" s="15"/>
      <c r="Q142" s="15"/>
      <c r="R142" s="15"/>
      <c r="S142" s="15"/>
      <c r="T142" s="15"/>
      <c r="U142" s="15"/>
      <c r="V142" s="15"/>
      <c r="W142" s="15"/>
      <c r="X142" s="15"/>
      <c r="Y142" s="15"/>
      <c r="Z142" s="15"/>
      <c r="AA142" s="15"/>
      <c r="AB142" s="15"/>
      <c r="AC142" s="15"/>
      <c r="AD142" s="15"/>
      <c r="AE142" s="15"/>
      <c r="AF142" s="15"/>
      <c r="AG142" s="15"/>
      <c r="AH142" s="16"/>
      <c r="AI142" s="16"/>
      <c r="AJ142" s="16"/>
      <c r="AK142" s="16"/>
      <c r="AL142" s="16"/>
      <c r="AM142" s="16"/>
      <c r="AN142" s="16"/>
    </row>
    <row r="143" spans="1:40" s="17" customFormat="1" ht="15.75">
      <c r="A143" s="160" t="s">
        <v>595</v>
      </c>
      <c r="B143" s="155" t="s">
        <v>109</v>
      </c>
      <c r="C143" s="161" t="s">
        <v>1008</v>
      </c>
      <c r="D143" s="162" t="s">
        <v>1009</v>
      </c>
      <c r="E143" s="162" t="s">
        <v>810</v>
      </c>
      <c r="F143" s="162" t="s">
        <v>1010</v>
      </c>
      <c r="G143" s="162" t="s">
        <v>1008</v>
      </c>
      <c r="H143" s="162" t="s">
        <v>1010</v>
      </c>
      <c r="I143" s="162" t="s">
        <v>1011</v>
      </c>
      <c r="J143" s="163" t="s">
        <v>1008</v>
      </c>
      <c r="K143" s="164">
        <f>K148+K144</f>
        <v>692734.98</v>
      </c>
      <c r="L143" s="164">
        <f>L148+L144</f>
        <v>48472.89</v>
      </c>
      <c r="M143" s="97">
        <f t="shared" si="1"/>
        <v>644262.09</v>
      </c>
      <c r="N143" s="15"/>
      <c r="O143" s="15"/>
      <c r="P143" s="15"/>
      <c r="Q143" s="15"/>
      <c r="R143" s="15"/>
      <c r="S143" s="15"/>
      <c r="T143" s="15"/>
      <c r="U143" s="15"/>
      <c r="V143" s="15"/>
      <c r="W143" s="15"/>
      <c r="X143" s="15"/>
      <c r="Y143" s="15"/>
      <c r="Z143" s="15"/>
      <c r="AA143" s="15"/>
      <c r="AB143" s="15"/>
      <c r="AC143" s="15"/>
      <c r="AD143" s="15"/>
      <c r="AE143" s="15"/>
      <c r="AF143" s="15"/>
      <c r="AG143" s="15"/>
      <c r="AH143" s="16"/>
      <c r="AI143" s="16"/>
      <c r="AJ143" s="16"/>
      <c r="AK143" s="16"/>
      <c r="AL143" s="16"/>
      <c r="AM143" s="16"/>
      <c r="AN143" s="16"/>
    </row>
    <row r="144" spans="1:40" s="17" customFormat="1" ht="45">
      <c r="A144" s="160" t="s">
        <v>693</v>
      </c>
      <c r="B144" s="155" t="s">
        <v>109</v>
      </c>
      <c r="C144" s="161" t="s">
        <v>1008</v>
      </c>
      <c r="D144" s="162" t="s">
        <v>1009</v>
      </c>
      <c r="E144" s="162" t="s">
        <v>810</v>
      </c>
      <c r="F144" s="162" t="s">
        <v>1016</v>
      </c>
      <c r="G144" s="162" t="s">
        <v>1008</v>
      </c>
      <c r="H144" s="162" t="s">
        <v>1010</v>
      </c>
      <c r="I144" s="162" t="s">
        <v>1011</v>
      </c>
      <c r="J144" s="163" t="s">
        <v>1008</v>
      </c>
      <c r="K144" s="164">
        <f aca="true" t="shared" si="2" ref="K144:L146">K145</f>
        <v>37800</v>
      </c>
      <c r="L144" s="164">
        <f t="shared" si="2"/>
        <v>35100</v>
      </c>
      <c r="M144" s="97">
        <f t="shared" si="1"/>
        <v>2700</v>
      </c>
      <c r="N144" s="15"/>
      <c r="O144" s="15"/>
      <c r="P144" s="15"/>
      <c r="Q144" s="15"/>
      <c r="R144" s="15"/>
      <c r="S144" s="15"/>
      <c r="T144" s="15"/>
      <c r="U144" s="15"/>
      <c r="V144" s="15"/>
      <c r="W144" s="15"/>
      <c r="X144" s="15"/>
      <c r="Y144" s="15"/>
      <c r="Z144" s="15"/>
      <c r="AA144" s="15"/>
      <c r="AB144" s="15"/>
      <c r="AC144" s="15"/>
      <c r="AD144" s="15"/>
      <c r="AE144" s="15"/>
      <c r="AF144" s="15"/>
      <c r="AG144" s="15"/>
      <c r="AH144" s="16"/>
      <c r="AI144" s="16"/>
      <c r="AJ144" s="16"/>
      <c r="AK144" s="16"/>
      <c r="AL144" s="16"/>
      <c r="AM144" s="16"/>
      <c r="AN144" s="16"/>
    </row>
    <row r="145" spans="1:40" s="10" customFormat="1" ht="56.25">
      <c r="A145" s="165" t="s">
        <v>694</v>
      </c>
      <c r="B145" s="166" t="s">
        <v>109</v>
      </c>
      <c r="C145" s="167" t="s">
        <v>1008</v>
      </c>
      <c r="D145" s="168" t="s">
        <v>1009</v>
      </c>
      <c r="E145" s="168" t="s">
        <v>810</v>
      </c>
      <c r="F145" s="168" t="s">
        <v>1016</v>
      </c>
      <c r="G145" s="168" t="s">
        <v>34</v>
      </c>
      <c r="H145" s="168" t="s">
        <v>925</v>
      </c>
      <c r="I145" s="168" t="s">
        <v>1011</v>
      </c>
      <c r="J145" s="169" t="s">
        <v>1025</v>
      </c>
      <c r="K145" s="170">
        <f t="shared" si="2"/>
        <v>37800</v>
      </c>
      <c r="L145" s="170">
        <f t="shared" si="2"/>
        <v>35100</v>
      </c>
      <c r="M145" s="146">
        <f t="shared" si="1"/>
        <v>2700</v>
      </c>
      <c r="N145" s="8"/>
      <c r="O145" s="8"/>
      <c r="P145" s="8"/>
      <c r="Q145" s="8"/>
      <c r="R145" s="8"/>
      <c r="S145" s="8"/>
      <c r="T145" s="8"/>
      <c r="U145" s="8"/>
      <c r="V145" s="8"/>
      <c r="W145" s="8"/>
      <c r="X145" s="8"/>
      <c r="Y145" s="8"/>
      <c r="Z145" s="8"/>
      <c r="AA145" s="8"/>
      <c r="AB145" s="8"/>
      <c r="AC145" s="8"/>
      <c r="AD145" s="8"/>
      <c r="AE145" s="8"/>
      <c r="AF145" s="8"/>
      <c r="AG145" s="8"/>
      <c r="AH145" s="9"/>
      <c r="AI145" s="9"/>
      <c r="AJ145" s="9"/>
      <c r="AK145" s="9"/>
      <c r="AL145" s="9"/>
      <c r="AM145" s="9"/>
      <c r="AN145" s="9"/>
    </row>
    <row r="146" spans="1:40" s="10" customFormat="1" ht="56.25">
      <c r="A146" s="165" t="s">
        <v>603</v>
      </c>
      <c r="B146" s="166" t="s">
        <v>109</v>
      </c>
      <c r="C146" s="167" t="s">
        <v>1008</v>
      </c>
      <c r="D146" s="168" t="s">
        <v>1009</v>
      </c>
      <c r="E146" s="168" t="s">
        <v>810</v>
      </c>
      <c r="F146" s="168" t="s">
        <v>1016</v>
      </c>
      <c r="G146" s="168" t="s">
        <v>450</v>
      </c>
      <c r="H146" s="168" t="s">
        <v>925</v>
      </c>
      <c r="I146" s="168" t="s">
        <v>1011</v>
      </c>
      <c r="J146" s="169" t="s">
        <v>1025</v>
      </c>
      <c r="K146" s="170">
        <f t="shared" si="2"/>
        <v>37800</v>
      </c>
      <c r="L146" s="170">
        <f t="shared" si="2"/>
        <v>35100</v>
      </c>
      <c r="M146" s="97">
        <f t="shared" si="1"/>
        <v>2700</v>
      </c>
      <c r="N146" s="8"/>
      <c r="O146" s="8"/>
      <c r="P146" s="8"/>
      <c r="Q146" s="8"/>
      <c r="R146" s="8"/>
      <c r="S146" s="8"/>
      <c r="T146" s="8"/>
      <c r="U146" s="8"/>
      <c r="V146" s="8"/>
      <c r="W146" s="8"/>
      <c r="X146" s="8"/>
      <c r="Y146" s="8"/>
      <c r="Z146" s="8"/>
      <c r="AA146" s="8"/>
      <c r="AB146" s="8"/>
      <c r="AC146" s="8"/>
      <c r="AD146" s="8"/>
      <c r="AE146" s="8"/>
      <c r="AF146" s="8"/>
      <c r="AG146" s="8"/>
      <c r="AH146" s="9"/>
      <c r="AI146" s="9"/>
      <c r="AJ146" s="9"/>
      <c r="AK146" s="9"/>
      <c r="AL146" s="9"/>
      <c r="AM146" s="9"/>
      <c r="AN146" s="9"/>
    </row>
    <row r="147" spans="1:40" s="10" customFormat="1" ht="22.5">
      <c r="A147" s="165" t="s">
        <v>178</v>
      </c>
      <c r="B147" s="166" t="s">
        <v>109</v>
      </c>
      <c r="C147" s="167" t="s">
        <v>37</v>
      </c>
      <c r="D147" s="168" t="s">
        <v>1009</v>
      </c>
      <c r="E147" s="168" t="s">
        <v>810</v>
      </c>
      <c r="F147" s="168" t="s">
        <v>1016</v>
      </c>
      <c r="G147" s="168" t="s">
        <v>450</v>
      </c>
      <c r="H147" s="168" t="s">
        <v>925</v>
      </c>
      <c r="I147" s="168" t="s">
        <v>579</v>
      </c>
      <c r="J147" s="169" t="s">
        <v>1025</v>
      </c>
      <c r="K147" s="171">
        <v>37800</v>
      </c>
      <c r="L147" s="171">
        <v>35100</v>
      </c>
      <c r="M147" s="97">
        <f t="shared" si="1"/>
        <v>2700</v>
      </c>
      <c r="N147" s="8"/>
      <c r="O147" s="8"/>
      <c r="P147" s="8"/>
      <c r="Q147" s="8"/>
      <c r="R147" s="8"/>
      <c r="S147" s="8"/>
      <c r="T147" s="8"/>
      <c r="U147" s="8"/>
      <c r="V147" s="8"/>
      <c r="W147" s="8"/>
      <c r="X147" s="8"/>
      <c r="Y147" s="8"/>
      <c r="Z147" s="8"/>
      <c r="AA147" s="8"/>
      <c r="AB147" s="8"/>
      <c r="AC147" s="8"/>
      <c r="AD147" s="8"/>
      <c r="AE147" s="8"/>
      <c r="AF147" s="8"/>
      <c r="AG147" s="8"/>
      <c r="AH147" s="9"/>
      <c r="AI147" s="9"/>
      <c r="AJ147" s="9"/>
      <c r="AK147" s="9"/>
      <c r="AL147" s="9"/>
      <c r="AM147" s="9"/>
      <c r="AN147" s="9"/>
    </row>
    <row r="148" spans="1:40" s="10" customFormat="1" ht="22.5">
      <c r="A148" s="205" t="s">
        <v>725</v>
      </c>
      <c r="B148" s="155" t="s">
        <v>109</v>
      </c>
      <c r="C148" s="161" t="s">
        <v>1008</v>
      </c>
      <c r="D148" s="162" t="s">
        <v>1009</v>
      </c>
      <c r="E148" s="162" t="s">
        <v>810</v>
      </c>
      <c r="F148" s="162" t="s">
        <v>811</v>
      </c>
      <c r="G148" s="162" t="s">
        <v>1008</v>
      </c>
      <c r="H148" s="162" t="s">
        <v>1010</v>
      </c>
      <c r="I148" s="162" t="s">
        <v>1011</v>
      </c>
      <c r="J148" s="163" t="s">
        <v>812</v>
      </c>
      <c r="K148" s="164">
        <f>K149</f>
        <v>654934.98</v>
      </c>
      <c r="L148" s="164">
        <f>L149</f>
        <v>13372.89</v>
      </c>
      <c r="M148" s="97">
        <f t="shared" si="1"/>
        <v>641562.09</v>
      </c>
      <c r="N148" s="8"/>
      <c r="O148" s="8"/>
      <c r="P148" s="8"/>
      <c r="Q148" s="8"/>
      <c r="R148" s="8"/>
      <c r="S148" s="8"/>
      <c r="T148" s="8"/>
      <c r="U148" s="8"/>
      <c r="V148" s="8"/>
      <c r="W148" s="8"/>
      <c r="X148" s="8"/>
      <c r="Y148" s="8"/>
      <c r="Z148" s="8"/>
      <c r="AA148" s="8"/>
      <c r="AB148" s="8"/>
      <c r="AC148" s="8"/>
      <c r="AD148" s="8"/>
      <c r="AE148" s="8"/>
      <c r="AF148" s="8"/>
      <c r="AG148" s="8"/>
      <c r="AH148" s="9"/>
      <c r="AI148" s="9"/>
      <c r="AJ148" s="9"/>
      <c r="AK148" s="9"/>
      <c r="AL148" s="9"/>
      <c r="AM148" s="9"/>
      <c r="AN148" s="9"/>
    </row>
    <row r="149" spans="1:40" s="10" customFormat="1" ht="22.5">
      <c r="A149" s="165" t="s">
        <v>596</v>
      </c>
      <c r="B149" s="166" t="s">
        <v>109</v>
      </c>
      <c r="C149" s="167" t="s">
        <v>1008</v>
      </c>
      <c r="D149" s="168" t="s">
        <v>1009</v>
      </c>
      <c r="E149" s="168" t="s">
        <v>810</v>
      </c>
      <c r="F149" s="168" t="s">
        <v>811</v>
      </c>
      <c r="G149" s="168" t="s">
        <v>109</v>
      </c>
      <c r="H149" s="168" t="s">
        <v>1010</v>
      </c>
      <c r="I149" s="168" t="s">
        <v>1011</v>
      </c>
      <c r="J149" s="169" t="s">
        <v>812</v>
      </c>
      <c r="K149" s="170">
        <f>K150</f>
        <v>654934.98</v>
      </c>
      <c r="L149" s="170">
        <f>L150</f>
        <v>13372.89</v>
      </c>
      <c r="M149" s="97">
        <f>K149-L149</f>
        <v>641562.09</v>
      </c>
      <c r="N149" s="8"/>
      <c r="O149" s="8"/>
      <c r="P149" s="8"/>
      <c r="Q149" s="8"/>
      <c r="R149" s="8"/>
      <c r="S149" s="8"/>
      <c r="T149" s="8"/>
      <c r="U149" s="8"/>
      <c r="V149" s="8"/>
      <c r="W149" s="8"/>
      <c r="X149" s="8"/>
      <c r="Y149" s="8"/>
      <c r="Z149" s="8"/>
      <c r="AA149" s="8"/>
      <c r="AB149" s="8"/>
      <c r="AC149" s="8"/>
      <c r="AD149" s="8"/>
      <c r="AE149" s="8"/>
      <c r="AF149" s="8"/>
      <c r="AG149" s="8"/>
      <c r="AH149" s="9"/>
      <c r="AI149" s="9"/>
      <c r="AJ149" s="9"/>
      <c r="AK149" s="9"/>
      <c r="AL149" s="9"/>
      <c r="AM149" s="9"/>
      <c r="AN149" s="9"/>
    </row>
    <row r="150" spans="1:40" s="10" customFormat="1" ht="22.5">
      <c r="A150" s="195" t="s">
        <v>179</v>
      </c>
      <c r="B150" s="166" t="s">
        <v>109</v>
      </c>
      <c r="C150" s="206" t="s">
        <v>37</v>
      </c>
      <c r="D150" s="207" t="s">
        <v>1009</v>
      </c>
      <c r="E150" s="207" t="s">
        <v>810</v>
      </c>
      <c r="F150" s="207" t="s">
        <v>811</v>
      </c>
      <c r="G150" s="207" t="s">
        <v>576</v>
      </c>
      <c r="H150" s="207" t="s">
        <v>563</v>
      </c>
      <c r="I150" s="207" t="s">
        <v>1011</v>
      </c>
      <c r="J150" s="208" t="s">
        <v>812</v>
      </c>
      <c r="K150" s="97">
        <v>654934.98</v>
      </c>
      <c r="L150" s="171">
        <v>13372.89</v>
      </c>
      <c r="M150" s="97">
        <f t="shared" si="1"/>
        <v>641562.09</v>
      </c>
      <c r="N150" s="8"/>
      <c r="O150" s="8"/>
      <c r="P150" s="8"/>
      <c r="Q150" s="8"/>
      <c r="R150" s="8"/>
      <c r="S150" s="8"/>
      <c r="T150" s="8"/>
      <c r="U150" s="8"/>
      <c r="V150" s="8"/>
      <c r="W150" s="8"/>
      <c r="X150" s="8"/>
      <c r="Y150" s="8"/>
      <c r="Z150" s="8"/>
      <c r="AA150" s="8"/>
      <c r="AB150" s="8"/>
      <c r="AC150" s="8"/>
      <c r="AD150" s="8"/>
      <c r="AE150" s="8"/>
      <c r="AF150" s="8"/>
      <c r="AG150" s="8"/>
      <c r="AH150" s="9"/>
      <c r="AI150" s="9"/>
      <c r="AJ150" s="9"/>
      <c r="AK150" s="9"/>
      <c r="AL150" s="9"/>
      <c r="AM150" s="9"/>
      <c r="AN150" s="9"/>
    </row>
    <row r="151" spans="1:40" s="17" customFormat="1" ht="15.75">
      <c r="A151" s="160" t="s">
        <v>40</v>
      </c>
      <c r="B151" s="155" t="s">
        <v>109</v>
      </c>
      <c r="C151" s="161" t="s">
        <v>1008</v>
      </c>
      <c r="D151" s="162" t="s">
        <v>1009</v>
      </c>
      <c r="E151" s="162" t="s">
        <v>85</v>
      </c>
      <c r="F151" s="162" t="s">
        <v>1010</v>
      </c>
      <c r="G151" s="162" t="s">
        <v>1008</v>
      </c>
      <c r="H151" s="162" t="s">
        <v>1010</v>
      </c>
      <c r="I151" s="162" t="s">
        <v>1011</v>
      </c>
      <c r="J151" s="163" t="s">
        <v>1008</v>
      </c>
      <c r="K151" s="164">
        <f>K152+K157+K160+K165+K170+K174+K177+K181+K186+K190+K193+K199</f>
        <v>3060821.56</v>
      </c>
      <c r="L151" s="164">
        <f>L152+L157+L160+L165+L170+L174+L186+L190+L193+L199+L177+L181+L197</f>
        <v>5502890.840000001</v>
      </c>
      <c r="M151" s="146">
        <f aca="true" t="shared" si="3" ref="M151:M215">K151-L151</f>
        <v>-2442069.2800000007</v>
      </c>
      <c r="N151" s="15"/>
      <c r="O151" s="15"/>
      <c r="P151" s="15"/>
      <c r="Q151" s="15"/>
      <c r="R151" s="15"/>
      <c r="S151" s="15"/>
      <c r="T151" s="15"/>
      <c r="U151" s="15"/>
      <c r="V151" s="15"/>
      <c r="W151" s="15"/>
      <c r="X151" s="15"/>
      <c r="Y151" s="15"/>
      <c r="Z151" s="15"/>
      <c r="AA151" s="15"/>
      <c r="AB151" s="15"/>
      <c r="AC151" s="15"/>
      <c r="AD151" s="15"/>
      <c r="AE151" s="15"/>
      <c r="AF151" s="15"/>
      <c r="AG151" s="15"/>
      <c r="AH151" s="16"/>
      <c r="AI151" s="16"/>
      <c r="AJ151" s="16"/>
      <c r="AK151" s="16"/>
      <c r="AL151" s="16"/>
      <c r="AM151" s="16"/>
      <c r="AN151" s="16"/>
    </row>
    <row r="152" spans="1:40" s="10" customFormat="1" ht="22.5">
      <c r="A152" s="205" t="s">
        <v>41</v>
      </c>
      <c r="B152" s="155" t="s">
        <v>109</v>
      </c>
      <c r="C152" s="161" t="s">
        <v>1008</v>
      </c>
      <c r="D152" s="162" t="s">
        <v>1009</v>
      </c>
      <c r="E152" s="162" t="s">
        <v>85</v>
      </c>
      <c r="F152" s="162" t="s">
        <v>926</v>
      </c>
      <c r="G152" s="162" t="s">
        <v>1008</v>
      </c>
      <c r="H152" s="162" t="s">
        <v>1010</v>
      </c>
      <c r="I152" s="162" t="s">
        <v>1011</v>
      </c>
      <c r="J152" s="163" t="s">
        <v>86</v>
      </c>
      <c r="K152" s="164">
        <f>K153+K155</f>
        <v>-1110962</v>
      </c>
      <c r="L152" s="164">
        <f>L153+L155</f>
        <v>-1056193.93</v>
      </c>
      <c r="M152" s="97">
        <f t="shared" si="3"/>
        <v>-54768.070000000065</v>
      </c>
      <c r="N152" s="8"/>
      <c r="O152" s="8"/>
      <c r="P152" s="8"/>
      <c r="Q152" s="8"/>
      <c r="R152" s="8"/>
      <c r="S152" s="8"/>
      <c r="T152" s="8"/>
      <c r="U152" s="8"/>
      <c r="V152" s="8"/>
      <c r="W152" s="8"/>
      <c r="X152" s="8"/>
      <c r="Y152" s="8"/>
      <c r="Z152" s="8"/>
      <c r="AA152" s="8"/>
      <c r="AB152" s="8"/>
      <c r="AC152" s="8"/>
      <c r="AD152" s="8"/>
      <c r="AE152" s="8"/>
      <c r="AF152" s="8"/>
      <c r="AG152" s="8"/>
      <c r="AH152" s="9"/>
      <c r="AI152" s="9"/>
      <c r="AJ152" s="9"/>
      <c r="AK152" s="9"/>
      <c r="AL152" s="9"/>
      <c r="AM152" s="9"/>
      <c r="AN152" s="9"/>
    </row>
    <row r="153" spans="1:40" s="10" customFormat="1" ht="45">
      <c r="A153" s="204" t="s">
        <v>604</v>
      </c>
      <c r="B153" s="166" t="s">
        <v>109</v>
      </c>
      <c r="C153" s="167" t="s">
        <v>1012</v>
      </c>
      <c r="D153" s="168" t="s">
        <v>1009</v>
      </c>
      <c r="E153" s="168" t="s">
        <v>85</v>
      </c>
      <c r="F153" s="168" t="s">
        <v>926</v>
      </c>
      <c r="G153" s="168" t="s">
        <v>109</v>
      </c>
      <c r="H153" s="168" t="s">
        <v>1013</v>
      </c>
      <c r="I153" s="168" t="s">
        <v>1011</v>
      </c>
      <c r="J153" s="169" t="s">
        <v>86</v>
      </c>
      <c r="K153" s="171">
        <f>25000-1137512</f>
        <v>-1112512</v>
      </c>
      <c r="L153" s="170">
        <f>L154</f>
        <v>-1057643.93</v>
      </c>
      <c r="M153" s="97">
        <f t="shared" si="3"/>
        <v>-54868.070000000065</v>
      </c>
      <c r="N153" s="8"/>
      <c r="O153" s="8"/>
      <c r="P153" s="8"/>
      <c r="Q153" s="8"/>
      <c r="R153" s="8"/>
      <c r="S153" s="8"/>
      <c r="T153" s="8"/>
      <c r="U153" s="8"/>
      <c r="V153" s="8"/>
      <c r="W153" s="8"/>
      <c r="X153" s="8"/>
      <c r="Y153" s="8"/>
      <c r="Z153" s="8"/>
      <c r="AA153" s="8"/>
      <c r="AB153" s="8"/>
      <c r="AC153" s="8"/>
      <c r="AD153" s="8"/>
      <c r="AE153" s="8"/>
      <c r="AF153" s="8"/>
      <c r="AG153" s="8"/>
      <c r="AH153" s="9"/>
      <c r="AI153" s="9"/>
      <c r="AJ153" s="9"/>
      <c r="AK153" s="9"/>
      <c r="AL153" s="9"/>
      <c r="AM153" s="9"/>
      <c r="AN153" s="9"/>
    </row>
    <row r="154" spans="1:40" s="10" customFormat="1" ht="56.25">
      <c r="A154" s="204" t="s">
        <v>647</v>
      </c>
      <c r="B154" s="166" t="s">
        <v>109</v>
      </c>
      <c r="C154" s="167" t="s">
        <v>1012</v>
      </c>
      <c r="D154" s="168" t="s">
        <v>1009</v>
      </c>
      <c r="E154" s="168" t="s">
        <v>85</v>
      </c>
      <c r="F154" s="168" t="s">
        <v>926</v>
      </c>
      <c r="G154" s="168" t="s">
        <v>109</v>
      </c>
      <c r="H154" s="168" t="s">
        <v>1013</v>
      </c>
      <c r="I154" s="168" t="s">
        <v>562</v>
      </c>
      <c r="J154" s="169" t="s">
        <v>86</v>
      </c>
      <c r="K154" s="171">
        <v>0</v>
      </c>
      <c r="L154" s="171">
        <v>-1057643.93</v>
      </c>
      <c r="M154" s="146">
        <f t="shared" si="3"/>
        <v>1057643.93</v>
      </c>
      <c r="N154" s="8"/>
      <c r="O154" s="8"/>
      <c r="P154" s="8"/>
      <c r="Q154" s="8"/>
      <c r="R154" s="8"/>
      <c r="S154" s="8"/>
      <c r="T154" s="8"/>
      <c r="U154" s="8"/>
      <c r="V154" s="8"/>
      <c r="W154" s="8"/>
      <c r="X154" s="8"/>
      <c r="Y154" s="8"/>
      <c r="Z154" s="8"/>
      <c r="AA154" s="8"/>
      <c r="AB154" s="8"/>
      <c r="AC154" s="8"/>
      <c r="AD154" s="8"/>
      <c r="AE154" s="8"/>
      <c r="AF154" s="8"/>
      <c r="AG154" s="8"/>
      <c r="AH154" s="9"/>
      <c r="AI154" s="9"/>
      <c r="AJ154" s="9"/>
      <c r="AK154" s="9"/>
      <c r="AL154" s="9"/>
      <c r="AM154" s="9"/>
      <c r="AN154" s="9"/>
    </row>
    <row r="155" spans="1:40" s="10" customFormat="1" ht="33.75">
      <c r="A155" s="204" t="s">
        <v>42</v>
      </c>
      <c r="B155" s="166" t="s">
        <v>109</v>
      </c>
      <c r="C155" s="167" t="s">
        <v>1012</v>
      </c>
      <c r="D155" s="168" t="s">
        <v>1009</v>
      </c>
      <c r="E155" s="168" t="s">
        <v>85</v>
      </c>
      <c r="F155" s="168" t="s">
        <v>926</v>
      </c>
      <c r="G155" s="168" t="s">
        <v>863</v>
      </c>
      <c r="H155" s="168" t="s">
        <v>1013</v>
      </c>
      <c r="I155" s="168" t="s">
        <v>1011</v>
      </c>
      <c r="J155" s="169" t="s">
        <v>86</v>
      </c>
      <c r="K155" s="171">
        <f>1000+550</f>
        <v>1550</v>
      </c>
      <c r="L155" s="170">
        <f>L156</f>
        <v>1450</v>
      </c>
      <c r="M155" s="146">
        <f t="shared" si="3"/>
        <v>100</v>
      </c>
      <c r="N155" s="8"/>
      <c r="O155" s="8"/>
      <c r="P155" s="8"/>
      <c r="Q155" s="8"/>
      <c r="R155" s="8"/>
      <c r="S155" s="8"/>
      <c r="T155" s="8"/>
      <c r="U155" s="8"/>
      <c r="V155" s="8"/>
      <c r="W155" s="8"/>
      <c r="X155" s="8"/>
      <c r="Y155" s="8"/>
      <c r="Z155" s="8"/>
      <c r="AA155" s="8"/>
      <c r="AB155" s="8"/>
      <c r="AC155" s="8"/>
      <c r="AD155" s="8"/>
      <c r="AE155" s="8"/>
      <c r="AF155" s="8"/>
      <c r="AG155" s="8"/>
      <c r="AH155" s="9"/>
      <c r="AI155" s="9"/>
      <c r="AJ155" s="9"/>
      <c r="AK155" s="9"/>
      <c r="AL155" s="9"/>
      <c r="AM155" s="9"/>
      <c r="AN155" s="9"/>
    </row>
    <row r="156" spans="1:40" s="10" customFormat="1" ht="56.25">
      <c r="A156" s="204" t="s">
        <v>648</v>
      </c>
      <c r="B156" s="166" t="s">
        <v>109</v>
      </c>
      <c r="C156" s="167" t="s">
        <v>1012</v>
      </c>
      <c r="D156" s="168" t="s">
        <v>1009</v>
      </c>
      <c r="E156" s="168" t="s">
        <v>85</v>
      </c>
      <c r="F156" s="168" t="s">
        <v>926</v>
      </c>
      <c r="G156" s="168" t="s">
        <v>863</v>
      </c>
      <c r="H156" s="168" t="s">
        <v>1013</v>
      </c>
      <c r="I156" s="168" t="s">
        <v>562</v>
      </c>
      <c r="J156" s="169" t="s">
        <v>86</v>
      </c>
      <c r="K156" s="171">
        <v>0</v>
      </c>
      <c r="L156" s="171">
        <v>1450</v>
      </c>
      <c r="M156" s="97">
        <f t="shared" si="3"/>
        <v>-1450</v>
      </c>
      <c r="N156" s="8"/>
      <c r="O156" s="8"/>
      <c r="P156" s="8"/>
      <c r="Q156" s="8"/>
      <c r="R156" s="8"/>
      <c r="S156" s="8"/>
      <c r="T156" s="8"/>
      <c r="U156" s="8"/>
      <c r="V156" s="8"/>
      <c r="W156" s="8"/>
      <c r="X156" s="8"/>
      <c r="Y156" s="8"/>
      <c r="Z156" s="8"/>
      <c r="AA156" s="8"/>
      <c r="AB156" s="8"/>
      <c r="AC156" s="8"/>
      <c r="AD156" s="8"/>
      <c r="AE156" s="8"/>
      <c r="AF156" s="8"/>
      <c r="AG156" s="8"/>
      <c r="AH156" s="9"/>
      <c r="AI156" s="9"/>
      <c r="AJ156" s="9"/>
      <c r="AK156" s="9"/>
      <c r="AL156" s="9"/>
      <c r="AM156" s="9"/>
      <c r="AN156" s="9"/>
    </row>
    <row r="157" spans="1:40" s="10" customFormat="1" ht="33.75">
      <c r="A157" s="205" t="s">
        <v>75</v>
      </c>
      <c r="B157" s="155" t="s">
        <v>109</v>
      </c>
      <c r="C157" s="161" t="s">
        <v>1008</v>
      </c>
      <c r="D157" s="162" t="s">
        <v>1009</v>
      </c>
      <c r="E157" s="162" t="s">
        <v>85</v>
      </c>
      <c r="F157" s="162" t="s">
        <v>811</v>
      </c>
      <c r="G157" s="162" t="s">
        <v>1008</v>
      </c>
      <c r="H157" s="162" t="s">
        <v>1013</v>
      </c>
      <c r="I157" s="162" t="s">
        <v>1011</v>
      </c>
      <c r="J157" s="163" t="s">
        <v>86</v>
      </c>
      <c r="K157" s="164">
        <f>K158</f>
        <v>10000</v>
      </c>
      <c r="L157" s="164">
        <f>L158</f>
        <v>3300</v>
      </c>
      <c r="M157" s="97">
        <f t="shared" si="3"/>
        <v>6700</v>
      </c>
      <c r="N157" s="8"/>
      <c r="O157" s="8"/>
      <c r="P157" s="8"/>
      <c r="Q157" s="8"/>
      <c r="R157" s="8"/>
      <c r="S157" s="8"/>
      <c r="T157" s="8"/>
      <c r="U157" s="8"/>
      <c r="V157" s="8"/>
      <c r="W157" s="8"/>
      <c r="X157" s="8"/>
      <c r="Y157" s="8"/>
      <c r="Z157" s="8"/>
      <c r="AA157" s="8"/>
      <c r="AB157" s="8"/>
      <c r="AC157" s="8"/>
      <c r="AD157" s="8"/>
      <c r="AE157" s="8"/>
      <c r="AF157" s="8"/>
      <c r="AG157" s="8"/>
      <c r="AH157" s="9"/>
      <c r="AI157" s="9"/>
      <c r="AJ157" s="9"/>
      <c r="AK157" s="9"/>
      <c r="AL157" s="9"/>
      <c r="AM157" s="9"/>
      <c r="AN157" s="9"/>
    </row>
    <row r="158" spans="1:40" s="10" customFormat="1" ht="33.75">
      <c r="A158" s="204" t="s">
        <v>75</v>
      </c>
      <c r="B158" s="166" t="s">
        <v>109</v>
      </c>
      <c r="C158" s="167" t="s">
        <v>1012</v>
      </c>
      <c r="D158" s="168" t="s">
        <v>1009</v>
      </c>
      <c r="E158" s="168" t="s">
        <v>85</v>
      </c>
      <c r="F158" s="168" t="s">
        <v>811</v>
      </c>
      <c r="G158" s="168" t="s">
        <v>1008</v>
      </c>
      <c r="H158" s="168" t="s">
        <v>1013</v>
      </c>
      <c r="I158" s="168" t="s">
        <v>1011</v>
      </c>
      <c r="J158" s="169" t="s">
        <v>86</v>
      </c>
      <c r="K158" s="171">
        <v>10000</v>
      </c>
      <c r="L158" s="170">
        <f>L159</f>
        <v>3300</v>
      </c>
      <c r="M158" s="97">
        <f t="shared" si="3"/>
        <v>6700</v>
      </c>
      <c r="N158" s="8"/>
      <c r="O158" s="8"/>
      <c r="P158" s="8"/>
      <c r="Q158" s="8"/>
      <c r="R158" s="8"/>
      <c r="S158" s="8"/>
      <c r="T158" s="8"/>
      <c r="U158" s="8"/>
      <c r="V158" s="8"/>
      <c r="W158" s="8"/>
      <c r="X158" s="8"/>
      <c r="Y158" s="8"/>
      <c r="Z158" s="8"/>
      <c r="AA158" s="8"/>
      <c r="AB158" s="8"/>
      <c r="AC158" s="8"/>
      <c r="AD158" s="8"/>
      <c r="AE158" s="8"/>
      <c r="AF158" s="8"/>
      <c r="AG158" s="8"/>
      <c r="AH158" s="9"/>
      <c r="AI158" s="9"/>
      <c r="AJ158" s="9"/>
      <c r="AK158" s="9"/>
      <c r="AL158" s="9"/>
      <c r="AM158" s="9"/>
      <c r="AN158" s="9"/>
    </row>
    <row r="159" spans="1:40" s="10" customFormat="1" ht="56.25">
      <c r="A159" s="204" t="s">
        <v>953</v>
      </c>
      <c r="B159" s="166" t="s">
        <v>109</v>
      </c>
      <c r="C159" s="167" t="s">
        <v>1012</v>
      </c>
      <c r="D159" s="168" t="s">
        <v>1009</v>
      </c>
      <c r="E159" s="168" t="s">
        <v>85</v>
      </c>
      <c r="F159" s="168" t="s">
        <v>811</v>
      </c>
      <c r="G159" s="168" t="s">
        <v>1008</v>
      </c>
      <c r="H159" s="168" t="s">
        <v>1013</v>
      </c>
      <c r="I159" s="168" t="s">
        <v>562</v>
      </c>
      <c r="J159" s="169" t="s">
        <v>86</v>
      </c>
      <c r="K159" s="171">
        <v>0</v>
      </c>
      <c r="L159" s="171">
        <v>3300</v>
      </c>
      <c r="M159" s="97">
        <f t="shared" si="3"/>
        <v>-3300</v>
      </c>
      <c r="N159" s="8"/>
      <c r="O159" s="8"/>
      <c r="P159" s="8"/>
      <c r="Q159" s="8"/>
      <c r="R159" s="8"/>
      <c r="S159" s="8"/>
      <c r="T159" s="8"/>
      <c r="U159" s="8"/>
      <c r="V159" s="8"/>
      <c r="W159" s="8"/>
      <c r="X159" s="8"/>
      <c r="Y159" s="8"/>
      <c r="Z159" s="8"/>
      <c r="AA159" s="8"/>
      <c r="AB159" s="8"/>
      <c r="AC159" s="8"/>
      <c r="AD159" s="8"/>
      <c r="AE159" s="8"/>
      <c r="AF159" s="8"/>
      <c r="AG159" s="8"/>
      <c r="AH159" s="9"/>
      <c r="AI159" s="9"/>
      <c r="AJ159" s="9"/>
      <c r="AK159" s="9"/>
      <c r="AL159" s="9"/>
      <c r="AM159" s="9"/>
      <c r="AN159" s="9"/>
    </row>
    <row r="160" spans="1:40" s="10" customFormat="1" ht="33.75">
      <c r="A160" s="205" t="s">
        <v>43</v>
      </c>
      <c r="B160" s="155" t="s">
        <v>109</v>
      </c>
      <c r="C160" s="161" t="s">
        <v>1008</v>
      </c>
      <c r="D160" s="162" t="s">
        <v>1009</v>
      </c>
      <c r="E160" s="162" t="s">
        <v>85</v>
      </c>
      <c r="F160" s="162" t="s">
        <v>927</v>
      </c>
      <c r="G160" s="162" t="s">
        <v>1008</v>
      </c>
      <c r="H160" s="162" t="s">
        <v>1013</v>
      </c>
      <c r="I160" s="162" t="s">
        <v>1011</v>
      </c>
      <c r="J160" s="163" t="s">
        <v>86</v>
      </c>
      <c r="K160" s="164">
        <f>K161</f>
        <v>108000</v>
      </c>
      <c r="L160" s="164">
        <f>L161+L164</f>
        <v>228000</v>
      </c>
      <c r="M160" s="146">
        <f t="shared" si="3"/>
        <v>-120000</v>
      </c>
      <c r="N160" s="8"/>
      <c r="O160" s="8"/>
      <c r="P160" s="8"/>
      <c r="Q160" s="8"/>
      <c r="R160" s="8"/>
      <c r="S160" s="8"/>
      <c r="T160" s="8"/>
      <c r="U160" s="8"/>
      <c r="V160" s="8"/>
      <c r="W160" s="8"/>
      <c r="X160" s="8"/>
      <c r="Y160" s="8"/>
      <c r="Z160" s="8"/>
      <c r="AA160" s="8"/>
      <c r="AB160" s="8"/>
      <c r="AC160" s="8"/>
      <c r="AD160" s="8"/>
      <c r="AE160" s="8"/>
      <c r="AF160" s="8"/>
      <c r="AG160" s="8"/>
      <c r="AH160" s="9"/>
      <c r="AI160" s="9"/>
      <c r="AJ160" s="9"/>
      <c r="AK160" s="9"/>
      <c r="AL160" s="9"/>
      <c r="AM160" s="9"/>
      <c r="AN160" s="9"/>
    </row>
    <row r="161" spans="1:40" s="10" customFormat="1" ht="33.75">
      <c r="A161" s="204" t="s">
        <v>746</v>
      </c>
      <c r="B161" s="166" t="s">
        <v>109</v>
      </c>
      <c r="C161" s="167" t="s">
        <v>1008</v>
      </c>
      <c r="D161" s="168" t="s">
        <v>1009</v>
      </c>
      <c r="E161" s="168" t="s">
        <v>85</v>
      </c>
      <c r="F161" s="168" t="s">
        <v>927</v>
      </c>
      <c r="G161" s="168" t="s">
        <v>109</v>
      </c>
      <c r="H161" s="168" t="s">
        <v>1013</v>
      </c>
      <c r="I161" s="168" t="s">
        <v>1011</v>
      </c>
      <c r="J161" s="169" t="s">
        <v>86</v>
      </c>
      <c r="K161" s="170">
        <f>K162</f>
        <v>108000</v>
      </c>
      <c r="L161" s="170">
        <f>L162</f>
        <v>128000</v>
      </c>
      <c r="M161" s="97">
        <f t="shared" si="3"/>
        <v>-20000</v>
      </c>
      <c r="N161" s="8"/>
      <c r="O161" s="8"/>
      <c r="P161" s="8"/>
      <c r="Q161" s="8"/>
      <c r="R161" s="8"/>
      <c r="S161" s="8"/>
      <c r="T161" s="8"/>
      <c r="U161" s="8"/>
      <c r="V161" s="8"/>
      <c r="W161" s="8"/>
      <c r="X161" s="8"/>
      <c r="Y161" s="8"/>
      <c r="Z161" s="8"/>
      <c r="AA161" s="8"/>
      <c r="AB161" s="8"/>
      <c r="AC161" s="8"/>
      <c r="AD161" s="8"/>
      <c r="AE161" s="8"/>
      <c r="AF161" s="8"/>
      <c r="AG161" s="8"/>
      <c r="AH161" s="9"/>
      <c r="AI161" s="9"/>
      <c r="AJ161" s="9"/>
      <c r="AK161" s="9"/>
      <c r="AL161" s="9"/>
      <c r="AM161" s="9"/>
      <c r="AN161" s="9"/>
    </row>
    <row r="162" spans="1:40" s="17" customFormat="1" ht="33.75">
      <c r="A162" s="204" t="s">
        <v>746</v>
      </c>
      <c r="B162" s="166" t="s">
        <v>109</v>
      </c>
      <c r="C162" s="167" t="s">
        <v>124</v>
      </c>
      <c r="D162" s="168" t="s">
        <v>1009</v>
      </c>
      <c r="E162" s="168" t="s">
        <v>85</v>
      </c>
      <c r="F162" s="168" t="s">
        <v>927</v>
      </c>
      <c r="G162" s="168" t="s">
        <v>109</v>
      </c>
      <c r="H162" s="168" t="s">
        <v>1013</v>
      </c>
      <c r="I162" s="168" t="s">
        <v>1011</v>
      </c>
      <c r="J162" s="169" t="s">
        <v>86</v>
      </c>
      <c r="K162" s="171">
        <f>100000+8000</f>
        <v>108000</v>
      </c>
      <c r="L162" s="170">
        <f>L163</f>
        <v>128000</v>
      </c>
      <c r="M162" s="146">
        <f t="shared" si="3"/>
        <v>-20000</v>
      </c>
      <c r="N162" s="15"/>
      <c r="O162" s="15"/>
      <c r="P162" s="15"/>
      <c r="Q162" s="15"/>
      <c r="R162" s="15"/>
      <c r="S162" s="15"/>
      <c r="T162" s="15"/>
      <c r="U162" s="15"/>
      <c r="V162" s="15"/>
      <c r="W162" s="15"/>
      <c r="X162" s="15"/>
      <c r="Y162" s="15"/>
      <c r="Z162" s="15"/>
      <c r="AA162" s="15"/>
      <c r="AB162" s="15"/>
      <c r="AC162" s="15"/>
      <c r="AD162" s="15"/>
      <c r="AE162" s="15"/>
      <c r="AF162" s="15"/>
      <c r="AG162" s="15"/>
      <c r="AH162" s="16"/>
      <c r="AI162" s="16"/>
      <c r="AJ162" s="16"/>
      <c r="AK162" s="16"/>
      <c r="AL162" s="16"/>
      <c r="AM162" s="16"/>
      <c r="AN162" s="16"/>
    </row>
    <row r="163" spans="1:40" s="10" customFormat="1" ht="56.25">
      <c r="A163" s="204" t="s">
        <v>955</v>
      </c>
      <c r="B163" s="166" t="s">
        <v>109</v>
      </c>
      <c r="C163" s="167" t="s">
        <v>124</v>
      </c>
      <c r="D163" s="168" t="s">
        <v>1009</v>
      </c>
      <c r="E163" s="168" t="s">
        <v>85</v>
      </c>
      <c r="F163" s="168" t="s">
        <v>927</v>
      </c>
      <c r="G163" s="168" t="s">
        <v>109</v>
      </c>
      <c r="H163" s="168" t="s">
        <v>1013</v>
      </c>
      <c r="I163" s="168" t="s">
        <v>562</v>
      </c>
      <c r="J163" s="169" t="s">
        <v>86</v>
      </c>
      <c r="K163" s="171">
        <v>0</v>
      </c>
      <c r="L163" s="171">
        <v>128000</v>
      </c>
      <c r="M163" s="97">
        <f t="shared" si="3"/>
        <v>-128000</v>
      </c>
      <c r="N163" s="8"/>
      <c r="O163" s="8"/>
      <c r="P163" s="8"/>
      <c r="Q163" s="8"/>
      <c r="R163" s="8"/>
      <c r="S163" s="8"/>
      <c r="T163" s="8"/>
      <c r="U163" s="8"/>
      <c r="V163" s="8"/>
      <c r="W163" s="8"/>
      <c r="X163" s="8"/>
      <c r="Y163" s="8"/>
      <c r="Z163" s="8"/>
      <c r="AA163" s="8"/>
      <c r="AB163" s="8"/>
      <c r="AC163" s="8"/>
      <c r="AD163" s="8"/>
      <c r="AE163" s="8"/>
      <c r="AF163" s="8"/>
      <c r="AG163" s="8"/>
      <c r="AH163" s="9"/>
      <c r="AI163" s="9"/>
      <c r="AJ163" s="9"/>
      <c r="AK163" s="9"/>
      <c r="AL163" s="9"/>
      <c r="AM163" s="9"/>
      <c r="AN163" s="9"/>
    </row>
    <row r="164" spans="1:40" s="10" customFormat="1" ht="33.75">
      <c r="A164" s="204" t="s">
        <v>526</v>
      </c>
      <c r="B164" s="166" t="s">
        <v>109</v>
      </c>
      <c r="C164" s="167" t="s">
        <v>527</v>
      </c>
      <c r="D164" s="168" t="s">
        <v>1009</v>
      </c>
      <c r="E164" s="168" t="s">
        <v>85</v>
      </c>
      <c r="F164" s="168" t="s">
        <v>927</v>
      </c>
      <c r="G164" s="168" t="s">
        <v>109</v>
      </c>
      <c r="H164" s="168" t="s">
        <v>1013</v>
      </c>
      <c r="I164" s="168" t="s">
        <v>1011</v>
      </c>
      <c r="J164" s="169" t="s">
        <v>86</v>
      </c>
      <c r="K164" s="171">
        <v>0</v>
      </c>
      <c r="L164" s="171">
        <v>100000</v>
      </c>
      <c r="M164" s="97">
        <f t="shared" si="3"/>
        <v>-100000</v>
      </c>
      <c r="N164" s="8"/>
      <c r="O164" s="8"/>
      <c r="P164" s="8"/>
      <c r="Q164" s="8"/>
      <c r="R164" s="8"/>
      <c r="S164" s="8"/>
      <c r="T164" s="8"/>
      <c r="U164" s="8"/>
      <c r="V164" s="8"/>
      <c r="W164" s="8"/>
      <c r="X164" s="8"/>
      <c r="Y164" s="8"/>
      <c r="Z164" s="8"/>
      <c r="AA164" s="8"/>
      <c r="AB164" s="8"/>
      <c r="AC164" s="8"/>
      <c r="AD164" s="8"/>
      <c r="AE164" s="8"/>
      <c r="AF164" s="8"/>
      <c r="AG164" s="8"/>
      <c r="AH164" s="9"/>
      <c r="AI164" s="9"/>
      <c r="AJ164" s="9"/>
      <c r="AK164" s="9"/>
      <c r="AL164" s="9"/>
      <c r="AM164" s="9"/>
      <c r="AN164" s="9"/>
    </row>
    <row r="165" spans="1:40" s="10" customFormat="1" ht="15">
      <c r="A165" s="205" t="s">
        <v>44</v>
      </c>
      <c r="B165" s="155" t="s">
        <v>109</v>
      </c>
      <c r="C165" s="161" t="s">
        <v>1008</v>
      </c>
      <c r="D165" s="162" t="s">
        <v>1009</v>
      </c>
      <c r="E165" s="162" t="s">
        <v>85</v>
      </c>
      <c r="F165" s="162" t="s">
        <v>125</v>
      </c>
      <c r="G165" s="162" t="s">
        <v>1008</v>
      </c>
      <c r="H165" s="162" t="s">
        <v>1010</v>
      </c>
      <c r="I165" s="162" t="s">
        <v>1011</v>
      </c>
      <c r="J165" s="163" t="s">
        <v>86</v>
      </c>
      <c r="K165" s="164">
        <f>K166</f>
        <v>155000</v>
      </c>
      <c r="L165" s="164">
        <f>L166</f>
        <v>99634.49</v>
      </c>
      <c r="M165" s="97">
        <f t="shared" si="3"/>
        <v>55365.509999999995</v>
      </c>
      <c r="N165" s="8"/>
      <c r="O165" s="8"/>
      <c r="P165" s="8"/>
      <c r="Q165" s="8"/>
      <c r="R165" s="8"/>
      <c r="S165" s="8"/>
      <c r="T165" s="8"/>
      <c r="U165" s="8"/>
      <c r="V165" s="8"/>
      <c r="W165" s="8"/>
      <c r="X165" s="8"/>
      <c r="Y165" s="8"/>
      <c r="Z165" s="8"/>
      <c r="AA165" s="8"/>
      <c r="AB165" s="8"/>
      <c r="AC165" s="8"/>
      <c r="AD165" s="8"/>
      <c r="AE165" s="8"/>
      <c r="AF165" s="8"/>
      <c r="AG165" s="8"/>
      <c r="AH165" s="9"/>
      <c r="AI165" s="9"/>
      <c r="AJ165" s="9"/>
      <c r="AK165" s="9"/>
      <c r="AL165" s="9"/>
      <c r="AM165" s="9"/>
      <c r="AN165" s="9"/>
    </row>
    <row r="166" spans="1:40" s="10" customFormat="1" ht="33.75">
      <c r="A166" s="204" t="s">
        <v>45</v>
      </c>
      <c r="B166" s="166" t="s">
        <v>109</v>
      </c>
      <c r="C166" s="167" t="s">
        <v>1008</v>
      </c>
      <c r="D166" s="168" t="s">
        <v>1009</v>
      </c>
      <c r="E166" s="168" t="s">
        <v>85</v>
      </c>
      <c r="F166" s="168" t="s">
        <v>125</v>
      </c>
      <c r="G166" s="168" t="s">
        <v>34</v>
      </c>
      <c r="H166" s="168" t="s">
        <v>925</v>
      </c>
      <c r="I166" s="168" t="s">
        <v>1011</v>
      </c>
      <c r="J166" s="169" t="s">
        <v>86</v>
      </c>
      <c r="K166" s="170">
        <f>K167</f>
        <v>155000</v>
      </c>
      <c r="L166" s="170">
        <f>L167</f>
        <v>99634.49</v>
      </c>
      <c r="M166" s="146">
        <f t="shared" si="3"/>
        <v>55365.509999999995</v>
      </c>
      <c r="N166" s="8"/>
      <c r="O166" s="8"/>
      <c r="P166" s="8"/>
      <c r="Q166" s="8"/>
      <c r="R166" s="8"/>
      <c r="S166" s="8"/>
      <c r="T166" s="8"/>
      <c r="U166" s="8"/>
      <c r="V166" s="8"/>
      <c r="W166" s="8"/>
      <c r="X166" s="8"/>
      <c r="Y166" s="8"/>
      <c r="Z166" s="8"/>
      <c r="AA166" s="8"/>
      <c r="AB166" s="8"/>
      <c r="AC166" s="8"/>
      <c r="AD166" s="8"/>
      <c r="AE166" s="8"/>
      <c r="AF166" s="8"/>
      <c r="AG166" s="8"/>
      <c r="AH166" s="9"/>
      <c r="AI166" s="9"/>
      <c r="AJ166" s="9"/>
      <c r="AK166" s="9"/>
      <c r="AL166" s="9"/>
      <c r="AM166" s="9"/>
      <c r="AN166" s="9"/>
    </row>
    <row r="167" spans="1:40" s="10" customFormat="1" ht="33.75">
      <c r="A167" s="204" t="s">
        <v>722</v>
      </c>
      <c r="B167" s="166" t="s">
        <v>109</v>
      </c>
      <c r="C167" s="167" t="s">
        <v>1008</v>
      </c>
      <c r="D167" s="168" t="s">
        <v>1009</v>
      </c>
      <c r="E167" s="168" t="s">
        <v>85</v>
      </c>
      <c r="F167" s="168" t="s">
        <v>125</v>
      </c>
      <c r="G167" s="168" t="s">
        <v>126</v>
      </c>
      <c r="H167" s="168" t="s">
        <v>925</v>
      </c>
      <c r="I167" s="168" t="s">
        <v>1011</v>
      </c>
      <c r="J167" s="169" t="s">
        <v>86</v>
      </c>
      <c r="K167" s="170">
        <f>K168+K169</f>
        <v>155000</v>
      </c>
      <c r="L167" s="170">
        <f>L168+L169</f>
        <v>99634.49</v>
      </c>
      <c r="M167" s="97">
        <f t="shared" si="3"/>
        <v>55365.509999999995</v>
      </c>
      <c r="N167" s="8"/>
      <c r="O167" s="8"/>
      <c r="P167" s="8"/>
      <c r="Q167" s="8"/>
      <c r="R167" s="8"/>
      <c r="S167" s="8"/>
      <c r="T167" s="8"/>
      <c r="U167" s="8"/>
      <c r="V167" s="8"/>
      <c r="W167" s="8"/>
      <c r="X167" s="8"/>
      <c r="Y167" s="8"/>
      <c r="Z167" s="8"/>
      <c r="AA167" s="8"/>
      <c r="AB167" s="8"/>
      <c r="AC167" s="8"/>
      <c r="AD167" s="8"/>
      <c r="AE167" s="8"/>
      <c r="AF167" s="8"/>
      <c r="AG167" s="8"/>
      <c r="AH167" s="9"/>
      <c r="AI167" s="9"/>
      <c r="AJ167" s="9"/>
      <c r="AK167" s="9"/>
      <c r="AL167" s="9"/>
      <c r="AM167" s="9"/>
      <c r="AN167" s="9"/>
    </row>
    <row r="168" spans="1:40" s="10" customFormat="1" ht="33.75">
      <c r="A168" s="204" t="s">
        <v>722</v>
      </c>
      <c r="B168" s="166" t="s">
        <v>109</v>
      </c>
      <c r="C168" s="167" t="s">
        <v>31</v>
      </c>
      <c r="D168" s="168" t="s">
        <v>1009</v>
      </c>
      <c r="E168" s="168" t="s">
        <v>85</v>
      </c>
      <c r="F168" s="168" t="s">
        <v>125</v>
      </c>
      <c r="G168" s="168" t="s">
        <v>126</v>
      </c>
      <c r="H168" s="168" t="s">
        <v>925</v>
      </c>
      <c r="I168" s="168" t="s">
        <v>1011</v>
      </c>
      <c r="J168" s="169" t="s">
        <v>86</v>
      </c>
      <c r="K168" s="171">
        <v>105000</v>
      </c>
      <c r="L168" s="171">
        <v>99634.49</v>
      </c>
      <c r="M168" s="97">
        <f t="shared" si="3"/>
        <v>5365.509999999995</v>
      </c>
      <c r="N168" s="8"/>
      <c r="O168" s="8"/>
      <c r="P168" s="8"/>
      <c r="Q168" s="8"/>
      <c r="R168" s="8"/>
      <c r="S168" s="8"/>
      <c r="T168" s="8"/>
      <c r="U168" s="8"/>
      <c r="V168" s="8"/>
      <c r="W168" s="8"/>
      <c r="X168" s="8"/>
      <c r="Y168" s="8"/>
      <c r="Z168" s="8"/>
      <c r="AA168" s="8"/>
      <c r="AB168" s="8"/>
      <c r="AC168" s="8"/>
      <c r="AD168" s="8"/>
      <c r="AE168" s="8"/>
      <c r="AF168" s="8"/>
      <c r="AG168" s="8"/>
      <c r="AH168" s="9"/>
      <c r="AI168" s="9"/>
      <c r="AJ168" s="9"/>
      <c r="AK168" s="9"/>
      <c r="AL168" s="9"/>
      <c r="AM168" s="9"/>
      <c r="AN168" s="9"/>
    </row>
    <row r="169" spans="1:40" s="10" customFormat="1" ht="33.75">
      <c r="A169" s="204" t="s">
        <v>722</v>
      </c>
      <c r="B169" s="166" t="s">
        <v>109</v>
      </c>
      <c r="C169" s="167" t="s">
        <v>571</v>
      </c>
      <c r="D169" s="168" t="s">
        <v>1009</v>
      </c>
      <c r="E169" s="168" t="s">
        <v>85</v>
      </c>
      <c r="F169" s="168" t="s">
        <v>125</v>
      </c>
      <c r="G169" s="168" t="s">
        <v>126</v>
      </c>
      <c r="H169" s="168" t="s">
        <v>925</v>
      </c>
      <c r="I169" s="168" t="s">
        <v>1011</v>
      </c>
      <c r="J169" s="169" t="s">
        <v>86</v>
      </c>
      <c r="K169" s="171">
        <v>50000</v>
      </c>
      <c r="L169" s="171">
        <v>0</v>
      </c>
      <c r="M169" s="97">
        <f t="shared" si="3"/>
        <v>50000</v>
      </c>
      <c r="N169" s="8"/>
      <c r="O169" s="8"/>
      <c r="P169" s="8"/>
      <c r="Q169" s="8"/>
      <c r="R169" s="8"/>
      <c r="S169" s="8"/>
      <c r="T169" s="8"/>
      <c r="U169" s="8"/>
      <c r="V169" s="8"/>
      <c r="W169" s="8"/>
      <c r="X169" s="8"/>
      <c r="Y169" s="8"/>
      <c r="Z169" s="8"/>
      <c r="AA169" s="8"/>
      <c r="AB169" s="8"/>
      <c r="AC169" s="8"/>
      <c r="AD169" s="8"/>
      <c r="AE169" s="8"/>
      <c r="AF169" s="8"/>
      <c r="AG169" s="8"/>
      <c r="AH169" s="9"/>
      <c r="AI169" s="9"/>
      <c r="AJ169" s="9"/>
      <c r="AK169" s="9"/>
      <c r="AL169" s="9"/>
      <c r="AM169" s="9"/>
      <c r="AN169" s="9"/>
    </row>
    <row r="170" spans="1:40" s="10" customFormat="1" ht="67.5">
      <c r="A170" s="160" t="s">
        <v>642</v>
      </c>
      <c r="B170" s="155" t="s">
        <v>109</v>
      </c>
      <c r="C170" s="209" t="s">
        <v>1008</v>
      </c>
      <c r="D170" s="210" t="s">
        <v>1009</v>
      </c>
      <c r="E170" s="210" t="s">
        <v>85</v>
      </c>
      <c r="F170" s="210" t="s">
        <v>127</v>
      </c>
      <c r="G170" s="210" t="s">
        <v>1008</v>
      </c>
      <c r="H170" s="210" t="s">
        <v>1010</v>
      </c>
      <c r="I170" s="210" t="s">
        <v>1011</v>
      </c>
      <c r="J170" s="211" t="s">
        <v>86</v>
      </c>
      <c r="K170" s="164">
        <f>K171</f>
        <v>20000</v>
      </c>
      <c r="L170" s="164">
        <f>L171</f>
        <v>20500</v>
      </c>
      <c r="M170" s="97">
        <f t="shared" si="3"/>
        <v>-500</v>
      </c>
      <c r="N170" s="8"/>
      <c r="O170" s="8"/>
      <c r="P170" s="8"/>
      <c r="Q170" s="8"/>
      <c r="R170" s="8"/>
      <c r="S170" s="8"/>
      <c r="T170" s="8"/>
      <c r="U170" s="8"/>
      <c r="V170" s="8"/>
      <c r="W170" s="8"/>
      <c r="X170" s="8"/>
      <c r="Y170" s="8"/>
      <c r="Z170" s="8"/>
      <c r="AA170" s="8"/>
      <c r="AB170" s="8"/>
      <c r="AC170" s="8"/>
      <c r="AD170" s="8"/>
      <c r="AE170" s="8"/>
      <c r="AF170" s="8"/>
      <c r="AG170" s="8"/>
      <c r="AH170" s="9"/>
      <c r="AI170" s="9"/>
      <c r="AJ170" s="9"/>
      <c r="AK170" s="9"/>
      <c r="AL170" s="9"/>
      <c r="AM170" s="9"/>
      <c r="AN170" s="9"/>
    </row>
    <row r="171" spans="1:40" s="10" customFormat="1" ht="15">
      <c r="A171" s="165" t="s">
        <v>723</v>
      </c>
      <c r="B171" s="166" t="s">
        <v>109</v>
      </c>
      <c r="C171" s="190" t="s">
        <v>1008</v>
      </c>
      <c r="D171" s="191" t="s">
        <v>1009</v>
      </c>
      <c r="E171" s="191" t="s">
        <v>85</v>
      </c>
      <c r="F171" s="191" t="s">
        <v>127</v>
      </c>
      <c r="G171" s="191" t="s">
        <v>129</v>
      </c>
      <c r="H171" s="191" t="s">
        <v>1013</v>
      </c>
      <c r="I171" s="191" t="s">
        <v>1011</v>
      </c>
      <c r="J171" s="192" t="s">
        <v>86</v>
      </c>
      <c r="K171" s="170">
        <f>K172</f>
        <v>20000</v>
      </c>
      <c r="L171" s="170">
        <f>L172</f>
        <v>20500</v>
      </c>
      <c r="M171" s="146">
        <f t="shared" si="3"/>
        <v>-500</v>
      </c>
      <c r="N171" s="8"/>
      <c r="O171" s="8"/>
      <c r="P171" s="8"/>
      <c r="Q171" s="8"/>
      <c r="R171" s="8"/>
      <c r="S171" s="8"/>
      <c r="T171" s="8"/>
      <c r="U171" s="8"/>
      <c r="V171" s="8"/>
      <c r="W171" s="8"/>
      <c r="X171" s="8"/>
      <c r="Y171" s="8"/>
      <c r="Z171" s="8"/>
      <c r="AA171" s="8"/>
      <c r="AB171" s="8"/>
      <c r="AC171" s="8"/>
      <c r="AD171" s="8"/>
      <c r="AE171" s="8"/>
      <c r="AF171" s="8"/>
      <c r="AG171" s="8"/>
      <c r="AH171" s="9"/>
      <c r="AI171" s="9"/>
      <c r="AJ171" s="9"/>
      <c r="AK171" s="9"/>
      <c r="AL171" s="9"/>
      <c r="AM171" s="9"/>
      <c r="AN171" s="9"/>
    </row>
    <row r="172" spans="1:40" s="10" customFormat="1" ht="15">
      <c r="A172" s="165" t="s">
        <v>723</v>
      </c>
      <c r="B172" s="166" t="s">
        <v>109</v>
      </c>
      <c r="C172" s="190" t="s">
        <v>130</v>
      </c>
      <c r="D172" s="191" t="s">
        <v>1009</v>
      </c>
      <c r="E172" s="191" t="s">
        <v>85</v>
      </c>
      <c r="F172" s="191" t="s">
        <v>127</v>
      </c>
      <c r="G172" s="191" t="s">
        <v>129</v>
      </c>
      <c r="H172" s="191" t="s">
        <v>1013</v>
      </c>
      <c r="I172" s="191" t="s">
        <v>1011</v>
      </c>
      <c r="J172" s="192" t="s">
        <v>86</v>
      </c>
      <c r="K172" s="171">
        <f>45000-25000</f>
        <v>20000</v>
      </c>
      <c r="L172" s="170">
        <f>L173</f>
        <v>20500</v>
      </c>
      <c r="M172" s="97">
        <f t="shared" si="3"/>
        <v>-500</v>
      </c>
      <c r="N172" s="8"/>
      <c r="O172" s="8"/>
      <c r="P172" s="8"/>
      <c r="Q172" s="8"/>
      <c r="R172" s="8"/>
      <c r="S172" s="8"/>
      <c r="T172" s="8"/>
      <c r="U172" s="8"/>
      <c r="V172" s="8"/>
      <c r="W172" s="8"/>
      <c r="X172" s="8"/>
      <c r="Y172" s="8"/>
      <c r="Z172" s="8"/>
      <c r="AA172" s="8"/>
      <c r="AB172" s="8"/>
      <c r="AC172" s="8"/>
      <c r="AD172" s="8"/>
      <c r="AE172" s="8"/>
      <c r="AF172" s="8"/>
      <c r="AG172" s="8"/>
      <c r="AH172" s="9"/>
      <c r="AI172" s="9"/>
      <c r="AJ172" s="9"/>
      <c r="AK172" s="9"/>
      <c r="AL172" s="9"/>
      <c r="AM172" s="9"/>
      <c r="AN172" s="9"/>
    </row>
    <row r="173" spans="1:40" s="10" customFormat="1" ht="33.75">
      <c r="A173" s="165" t="s">
        <v>476</v>
      </c>
      <c r="B173" s="166" t="s">
        <v>109</v>
      </c>
      <c r="C173" s="190" t="s">
        <v>130</v>
      </c>
      <c r="D173" s="191" t="s">
        <v>1009</v>
      </c>
      <c r="E173" s="191" t="s">
        <v>85</v>
      </c>
      <c r="F173" s="191" t="s">
        <v>127</v>
      </c>
      <c r="G173" s="191" t="s">
        <v>129</v>
      </c>
      <c r="H173" s="191" t="s">
        <v>1013</v>
      </c>
      <c r="I173" s="191" t="s">
        <v>562</v>
      </c>
      <c r="J173" s="192" t="s">
        <v>86</v>
      </c>
      <c r="K173" s="171">
        <v>0</v>
      </c>
      <c r="L173" s="171">
        <v>20500</v>
      </c>
      <c r="M173" s="97">
        <f t="shared" si="3"/>
        <v>-20500</v>
      </c>
      <c r="N173" s="8"/>
      <c r="O173" s="8"/>
      <c r="P173" s="8"/>
      <c r="Q173" s="8"/>
      <c r="R173" s="8"/>
      <c r="S173" s="8"/>
      <c r="T173" s="8"/>
      <c r="U173" s="8"/>
      <c r="V173" s="8"/>
      <c r="W173" s="8"/>
      <c r="X173" s="8"/>
      <c r="Y173" s="8"/>
      <c r="Z173" s="8"/>
      <c r="AA173" s="8"/>
      <c r="AB173" s="8"/>
      <c r="AC173" s="8"/>
      <c r="AD173" s="8"/>
      <c r="AE173" s="8"/>
      <c r="AF173" s="8"/>
      <c r="AG173" s="8"/>
      <c r="AH173" s="9"/>
      <c r="AI173" s="9"/>
      <c r="AJ173" s="9"/>
      <c r="AK173" s="9"/>
      <c r="AL173" s="9"/>
      <c r="AM173" s="9"/>
      <c r="AN173" s="9"/>
    </row>
    <row r="174" spans="1:40" s="10" customFormat="1" ht="33.75">
      <c r="A174" s="205" t="s">
        <v>630</v>
      </c>
      <c r="B174" s="155" t="s">
        <v>109</v>
      </c>
      <c r="C174" s="161" t="s">
        <v>1008</v>
      </c>
      <c r="D174" s="162" t="s">
        <v>1009</v>
      </c>
      <c r="E174" s="162" t="s">
        <v>85</v>
      </c>
      <c r="F174" s="162" t="s">
        <v>131</v>
      </c>
      <c r="G174" s="162" t="s">
        <v>1008</v>
      </c>
      <c r="H174" s="162" t="s">
        <v>1013</v>
      </c>
      <c r="I174" s="162" t="s">
        <v>1011</v>
      </c>
      <c r="J174" s="163" t="s">
        <v>86</v>
      </c>
      <c r="K174" s="164">
        <f>K175</f>
        <v>20500</v>
      </c>
      <c r="L174" s="164">
        <f>L175</f>
        <v>10000</v>
      </c>
      <c r="M174" s="97">
        <f t="shared" si="3"/>
        <v>10500</v>
      </c>
      <c r="N174" s="8"/>
      <c r="O174" s="8"/>
      <c r="P174" s="8"/>
      <c r="Q174" s="8"/>
      <c r="R174" s="8"/>
      <c r="S174" s="8"/>
      <c r="T174" s="8"/>
      <c r="U174" s="8"/>
      <c r="V174" s="8"/>
      <c r="W174" s="8"/>
      <c r="X174" s="8"/>
      <c r="Y174" s="8"/>
      <c r="Z174" s="8"/>
      <c r="AA174" s="8"/>
      <c r="AB174" s="8"/>
      <c r="AC174" s="8"/>
      <c r="AD174" s="8"/>
      <c r="AE174" s="8"/>
      <c r="AF174" s="8"/>
      <c r="AG174" s="8"/>
      <c r="AH174" s="9"/>
      <c r="AI174" s="9"/>
      <c r="AJ174" s="9"/>
      <c r="AK174" s="9"/>
      <c r="AL174" s="9"/>
      <c r="AM174" s="9"/>
      <c r="AN174" s="9"/>
    </row>
    <row r="175" spans="1:40" s="10" customFormat="1" ht="33.75">
      <c r="A175" s="204" t="s">
        <v>630</v>
      </c>
      <c r="B175" s="166" t="s">
        <v>109</v>
      </c>
      <c r="C175" s="167" t="s">
        <v>124</v>
      </c>
      <c r="D175" s="168" t="s">
        <v>1009</v>
      </c>
      <c r="E175" s="168" t="s">
        <v>85</v>
      </c>
      <c r="F175" s="168" t="s">
        <v>131</v>
      </c>
      <c r="G175" s="168" t="s">
        <v>1008</v>
      </c>
      <c r="H175" s="168" t="s">
        <v>1013</v>
      </c>
      <c r="I175" s="168" t="s">
        <v>1011</v>
      </c>
      <c r="J175" s="169" t="s">
        <v>86</v>
      </c>
      <c r="K175" s="171">
        <v>20500</v>
      </c>
      <c r="L175" s="170">
        <f>L176</f>
        <v>10000</v>
      </c>
      <c r="M175" s="146">
        <f t="shared" si="3"/>
        <v>10500</v>
      </c>
      <c r="N175" s="8"/>
      <c r="O175" s="8"/>
      <c r="P175" s="8"/>
      <c r="Q175" s="8"/>
      <c r="R175" s="8"/>
      <c r="S175" s="8"/>
      <c r="T175" s="8"/>
      <c r="U175" s="8"/>
      <c r="V175" s="8"/>
      <c r="W175" s="8"/>
      <c r="X175" s="8"/>
      <c r="Y175" s="8"/>
      <c r="Z175" s="8"/>
      <c r="AA175" s="8"/>
      <c r="AB175" s="8"/>
      <c r="AC175" s="8"/>
      <c r="AD175" s="8"/>
      <c r="AE175" s="8"/>
      <c r="AF175" s="8"/>
      <c r="AG175" s="8"/>
      <c r="AH175" s="9"/>
      <c r="AI175" s="9"/>
      <c r="AJ175" s="9"/>
      <c r="AK175" s="9"/>
      <c r="AL175" s="9"/>
      <c r="AM175" s="9"/>
      <c r="AN175" s="9"/>
    </row>
    <row r="176" spans="1:40" s="10" customFormat="1" ht="56.25">
      <c r="A176" s="204" t="s">
        <v>477</v>
      </c>
      <c r="B176" s="166" t="s">
        <v>109</v>
      </c>
      <c r="C176" s="167" t="s">
        <v>124</v>
      </c>
      <c r="D176" s="168" t="s">
        <v>1009</v>
      </c>
      <c r="E176" s="168" t="s">
        <v>85</v>
      </c>
      <c r="F176" s="168" t="s">
        <v>131</v>
      </c>
      <c r="G176" s="168" t="s">
        <v>1008</v>
      </c>
      <c r="H176" s="168" t="s">
        <v>1013</v>
      </c>
      <c r="I176" s="168" t="s">
        <v>562</v>
      </c>
      <c r="J176" s="169" t="s">
        <v>86</v>
      </c>
      <c r="K176" s="171">
        <v>0</v>
      </c>
      <c r="L176" s="171">
        <v>10000</v>
      </c>
      <c r="M176" s="97">
        <f t="shared" si="3"/>
        <v>-10000</v>
      </c>
      <c r="N176" s="8"/>
      <c r="O176" s="8"/>
      <c r="P176" s="8"/>
      <c r="Q176" s="8"/>
      <c r="R176" s="8"/>
      <c r="S176" s="8"/>
      <c r="T176" s="8"/>
      <c r="U176" s="8"/>
      <c r="V176" s="8"/>
      <c r="W176" s="8"/>
      <c r="X176" s="8"/>
      <c r="Y176" s="8"/>
      <c r="Z176" s="8"/>
      <c r="AA176" s="8"/>
      <c r="AB176" s="8"/>
      <c r="AC176" s="8"/>
      <c r="AD176" s="8"/>
      <c r="AE176" s="8"/>
      <c r="AF176" s="8"/>
      <c r="AG176" s="8"/>
      <c r="AH176" s="9"/>
      <c r="AI176" s="9"/>
      <c r="AJ176" s="9"/>
      <c r="AK176" s="9"/>
      <c r="AL176" s="9"/>
      <c r="AM176" s="9"/>
      <c r="AN176" s="9"/>
    </row>
    <row r="177" spans="1:40" s="10" customFormat="1" ht="22.5">
      <c r="A177" s="205" t="s">
        <v>478</v>
      </c>
      <c r="B177" s="155" t="s">
        <v>109</v>
      </c>
      <c r="C177" s="161" t="s">
        <v>1008</v>
      </c>
      <c r="D177" s="162" t="s">
        <v>1009</v>
      </c>
      <c r="E177" s="162" t="s">
        <v>85</v>
      </c>
      <c r="F177" s="162" t="s">
        <v>479</v>
      </c>
      <c r="G177" s="162" t="s">
        <v>1008</v>
      </c>
      <c r="H177" s="162" t="s">
        <v>1010</v>
      </c>
      <c r="I177" s="162" t="s">
        <v>1011</v>
      </c>
      <c r="J177" s="163" t="s">
        <v>86</v>
      </c>
      <c r="K177" s="164">
        <f aca="true" t="shared" si="4" ref="K177:L179">K178</f>
        <v>1000</v>
      </c>
      <c r="L177" s="164">
        <f t="shared" si="4"/>
        <v>1000</v>
      </c>
      <c r="M177" s="97">
        <f t="shared" si="3"/>
        <v>0</v>
      </c>
      <c r="N177" s="8"/>
      <c r="O177" s="8"/>
      <c r="P177" s="8"/>
      <c r="Q177" s="8"/>
      <c r="R177" s="8"/>
      <c r="S177" s="8"/>
      <c r="T177" s="8"/>
      <c r="U177" s="8"/>
      <c r="V177" s="8"/>
      <c r="W177" s="8"/>
      <c r="X177" s="8"/>
      <c r="Y177" s="8"/>
      <c r="Z177" s="8"/>
      <c r="AA177" s="8"/>
      <c r="AB177" s="8"/>
      <c r="AC177" s="8"/>
      <c r="AD177" s="8"/>
      <c r="AE177" s="8"/>
      <c r="AF177" s="8"/>
      <c r="AG177" s="8"/>
      <c r="AH177" s="9"/>
      <c r="AI177" s="9"/>
      <c r="AJ177" s="9"/>
      <c r="AK177" s="9"/>
      <c r="AL177" s="9"/>
      <c r="AM177" s="9"/>
      <c r="AN177" s="9"/>
    </row>
    <row r="178" spans="1:40" s="10" customFormat="1" ht="22.5">
      <c r="A178" s="204" t="s">
        <v>478</v>
      </c>
      <c r="B178" s="166" t="s">
        <v>109</v>
      </c>
      <c r="C178" s="167" t="s">
        <v>1008</v>
      </c>
      <c r="D178" s="168" t="s">
        <v>1009</v>
      </c>
      <c r="E178" s="168" t="s">
        <v>85</v>
      </c>
      <c r="F178" s="168" t="s">
        <v>479</v>
      </c>
      <c r="G178" s="168" t="s">
        <v>863</v>
      </c>
      <c r="H178" s="168" t="s">
        <v>1013</v>
      </c>
      <c r="I178" s="168" t="s">
        <v>1011</v>
      </c>
      <c r="J178" s="169" t="s">
        <v>86</v>
      </c>
      <c r="K178" s="170">
        <f t="shared" si="4"/>
        <v>1000</v>
      </c>
      <c r="L178" s="170">
        <f t="shared" si="4"/>
        <v>1000</v>
      </c>
      <c r="M178" s="146">
        <f t="shared" si="3"/>
        <v>0</v>
      </c>
      <c r="N178" s="8"/>
      <c r="O178" s="8"/>
      <c r="P178" s="8"/>
      <c r="Q178" s="8"/>
      <c r="R178" s="8"/>
      <c r="S178" s="8"/>
      <c r="T178" s="8"/>
      <c r="U178" s="8"/>
      <c r="V178" s="8"/>
      <c r="W178" s="8"/>
      <c r="X178" s="8"/>
      <c r="Y178" s="8"/>
      <c r="Z178" s="8"/>
      <c r="AA178" s="8"/>
      <c r="AB178" s="8"/>
      <c r="AC178" s="8"/>
      <c r="AD178" s="8"/>
      <c r="AE178" s="8"/>
      <c r="AF178" s="8"/>
      <c r="AG178" s="8"/>
      <c r="AH178" s="9"/>
      <c r="AI178" s="9"/>
      <c r="AJ178" s="9"/>
      <c r="AK178" s="9"/>
      <c r="AL178" s="9"/>
      <c r="AM178" s="9"/>
      <c r="AN178" s="9"/>
    </row>
    <row r="179" spans="1:40" s="10" customFormat="1" ht="22.5">
      <c r="A179" s="204" t="s">
        <v>478</v>
      </c>
      <c r="B179" s="166" t="s">
        <v>109</v>
      </c>
      <c r="C179" s="167" t="s">
        <v>124</v>
      </c>
      <c r="D179" s="168" t="s">
        <v>1009</v>
      </c>
      <c r="E179" s="168" t="s">
        <v>85</v>
      </c>
      <c r="F179" s="168" t="s">
        <v>479</v>
      </c>
      <c r="G179" s="168" t="s">
        <v>863</v>
      </c>
      <c r="H179" s="168" t="s">
        <v>1013</v>
      </c>
      <c r="I179" s="168" t="s">
        <v>1011</v>
      </c>
      <c r="J179" s="169" t="s">
        <v>86</v>
      </c>
      <c r="K179" s="171">
        <v>1000</v>
      </c>
      <c r="L179" s="170">
        <f t="shared" si="4"/>
        <v>1000</v>
      </c>
      <c r="M179" s="146">
        <f t="shared" si="3"/>
        <v>0</v>
      </c>
      <c r="N179" s="8"/>
      <c r="O179" s="8"/>
      <c r="P179" s="8"/>
      <c r="Q179" s="8"/>
      <c r="R179" s="8"/>
      <c r="S179" s="8"/>
      <c r="T179" s="8"/>
      <c r="U179" s="8"/>
      <c r="V179" s="8"/>
      <c r="W179" s="8"/>
      <c r="X179" s="8"/>
      <c r="Y179" s="8"/>
      <c r="Z179" s="8"/>
      <c r="AA179" s="8"/>
      <c r="AB179" s="8"/>
      <c r="AC179" s="8"/>
      <c r="AD179" s="8"/>
      <c r="AE179" s="8"/>
      <c r="AF179" s="8"/>
      <c r="AG179" s="8"/>
      <c r="AH179" s="9"/>
      <c r="AI179" s="9"/>
      <c r="AJ179" s="9"/>
      <c r="AK179" s="9"/>
      <c r="AL179" s="9"/>
      <c r="AM179" s="9"/>
      <c r="AN179" s="9"/>
    </row>
    <row r="180" spans="1:40" s="10" customFormat="1" ht="33.75">
      <c r="A180" s="204" t="s">
        <v>480</v>
      </c>
      <c r="B180" s="166" t="s">
        <v>109</v>
      </c>
      <c r="C180" s="167" t="s">
        <v>124</v>
      </c>
      <c r="D180" s="168" t="s">
        <v>1009</v>
      </c>
      <c r="E180" s="168" t="s">
        <v>85</v>
      </c>
      <c r="F180" s="168" t="s">
        <v>479</v>
      </c>
      <c r="G180" s="168" t="s">
        <v>863</v>
      </c>
      <c r="H180" s="168" t="s">
        <v>1013</v>
      </c>
      <c r="I180" s="168" t="s">
        <v>562</v>
      </c>
      <c r="J180" s="169" t="s">
        <v>86</v>
      </c>
      <c r="K180" s="171">
        <v>0</v>
      </c>
      <c r="L180" s="171">
        <v>1000</v>
      </c>
      <c r="M180" s="97">
        <f t="shared" si="3"/>
        <v>-1000</v>
      </c>
      <c r="N180" s="8"/>
      <c r="O180" s="8"/>
      <c r="P180" s="8"/>
      <c r="Q180" s="8"/>
      <c r="R180" s="8"/>
      <c r="S180" s="8"/>
      <c r="T180" s="8"/>
      <c r="U180" s="8"/>
      <c r="V180" s="8"/>
      <c r="W180" s="8"/>
      <c r="X180" s="8"/>
      <c r="Y180" s="8"/>
      <c r="Z180" s="8"/>
      <c r="AA180" s="8"/>
      <c r="AB180" s="8"/>
      <c r="AC180" s="8"/>
      <c r="AD180" s="8"/>
      <c r="AE180" s="8"/>
      <c r="AF180" s="8"/>
      <c r="AG180" s="8"/>
      <c r="AH180" s="9"/>
      <c r="AI180" s="9"/>
      <c r="AJ180" s="9"/>
      <c r="AK180" s="9"/>
      <c r="AL180" s="9"/>
      <c r="AM180" s="9"/>
      <c r="AN180" s="9"/>
    </row>
    <row r="181" spans="1:40" s="10" customFormat="1" ht="15">
      <c r="A181" s="205" t="s">
        <v>493</v>
      </c>
      <c r="B181" s="155" t="s">
        <v>109</v>
      </c>
      <c r="C181" s="161" t="s">
        <v>1008</v>
      </c>
      <c r="D181" s="162" t="s">
        <v>1009</v>
      </c>
      <c r="E181" s="162" t="s">
        <v>85</v>
      </c>
      <c r="F181" s="162" t="s">
        <v>503</v>
      </c>
      <c r="G181" s="162" t="s">
        <v>1008</v>
      </c>
      <c r="H181" s="162" t="s">
        <v>1010</v>
      </c>
      <c r="I181" s="162" t="s">
        <v>1011</v>
      </c>
      <c r="J181" s="163" t="s">
        <v>86</v>
      </c>
      <c r="K181" s="164">
        <f>K182</f>
        <v>-4691.11</v>
      </c>
      <c r="L181" s="164">
        <f>L182</f>
        <v>6089.380000000001</v>
      </c>
      <c r="M181" s="97">
        <f t="shared" si="3"/>
        <v>-10780.490000000002</v>
      </c>
      <c r="N181" s="8"/>
      <c r="O181" s="8"/>
      <c r="P181" s="8"/>
      <c r="Q181" s="8"/>
      <c r="R181" s="8"/>
      <c r="S181" s="8"/>
      <c r="T181" s="8"/>
      <c r="U181" s="8"/>
      <c r="V181" s="8"/>
      <c r="W181" s="8"/>
      <c r="X181" s="8"/>
      <c r="Y181" s="8"/>
      <c r="Z181" s="8"/>
      <c r="AA181" s="8"/>
      <c r="AB181" s="8"/>
      <c r="AC181" s="8"/>
      <c r="AD181" s="8"/>
      <c r="AE181" s="8"/>
      <c r="AF181" s="8"/>
      <c r="AG181" s="8"/>
      <c r="AH181" s="9"/>
      <c r="AI181" s="9"/>
      <c r="AJ181" s="9"/>
      <c r="AK181" s="9"/>
      <c r="AL181" s="9"/>
      <c r="AM181" s="9"/>
      <c r="AN181" s="9"/>
    </row>
    <row r="182" spans="1:40" s="10" customFormat="1" ht="45">
      <c r="A182" s="204" t="s">
        <v>1</v>
      </c>
      <c r="B182" s="166" t="s">
        <v>109</v>
      </c>
      <c r="C182" s="167" t="s">
        <v>1008</v>
      </c>
      <c r="D182" s="168" t="s">
        <v>1009</v>
      </c>
      <c r="E182" s="168" t="s">
        <v>85</v>
      </c>
      <c r="F182" s="168" t="s">
        <v>503</v>
      </c>
      <c r="G182" s="168" t="s">
        <v>34</v>
      </c>
      <c r="H182" s="168" t="s">
        <v>925</v>
      </c>
      <c r="I182" s="168" t="s">
        <v>1011</v>
      </c>
      <c r="J182" s="169" t="s">
        <v>86</v>
      </c>
      <c r="K182" s="170">
        <f>K183+K185</f>
        <v>-4691.11</v>
      </c>
      <c r="L182" s="170">
        <f>L183+L185</f>
        <v>6089.380000000001</v>
      </c>
      <c r="M182" s="97">
        <f t="shared" si="3"/>
        <v>-10780.490000000002</v>
      </c>
      <c r="N182" s="8"/>
      <c r="O182" s="8"/>
      <c r="P182" s="8"/>
      <c r="Q182" s="8"/>
      <c r="R182" s="8"/>
      <c r="S182" s="8"/>
      <c r="T182" s="8"/>
      <c r="U182" s="8"/>
      <c r="V182" s="8"/>
      <c r="W182" s="8"/>
      <c r="X182" s="8"/>
      <c r="Y182" s="8"/>
      <c r="Z182" s="8"/>
      <c r="AA182" s="8"/>
      <c r="AB182" s="8"/>
      <c r="AC182" s="8"/>
      <c r="AD182" s="8"/>
      <c r="AE182" s="8"/>
      <c r="AF182" s="8"/>
      <c r="AG182" s="8"/>
      <c r="AH182" s="9"/>
      <c r="AI182" s="9"/>
      <c r="AJ182" s="9"/>
      <c r="AK182" s="9"/>
      <c r="AL182" s="9"/>
      <c r="AM182" s="9"/>
      <c r="AN182" s="9"/>
    </row>
    <row r="183" spans="1:40" s="10" customFormat="1" ht="33.75">
      <c r="A183" s="204" t="s">
        <v>494</v>
      </c>
      <c r="B183" s="166" t="s">
        <v>109</v>
      </c>
      <c r="C183" s="167" t="s">
        <v>504</v>
      </c>
      <c r="D183" s="168" t="s">
        <v>1009</v>
      </c>
      <c r="E183" s="168" t="s">
        <v>85</v>
      </c>
      <c r="F183" s="168" t="s">
        <v>503</v>
      </c>
      <c r="G183" s="168" t="s">
        <v>34</v>
      </c>
      <c r="H183" s="168" t="s">
        <v>925</v>
      </c>
      <c r="I183" s="168" t="s">
        <v>1011</v>
      </c>
      <c r="J183" s="169" t="s">
        <v>86</v>
      </c>
      <c r="K183" s="171">
        <v>-4948.15</v>
      </c>
      <c r="L183" s="170">
        <f>L184</f>
        <v>-4948.15</v>
      </c>
      <c r="M183" s="97">
        <f t="shared" si="3"/>
        <v>0</v>
      </c>
      <c r="N183" s="8"/>
      <c r="O183" s="8"/>
      <c r="P183" s="8"/>
      <c r="Q183" s="8"/>
      <c r="R183" s="8"/>
      <c r="S183" s="8"/>
      <c r="T183" s="8"/>
      <c r="U183" s="8"/>
      <c r="V183" s="8"/>
      <c r="W183" s="8"/>
      <c r="X183" s="8"/>
      <c r="Y183" s="8"/>
      <c r="Z183" s="8"/>
      <c r="AA183" s="8"/>
      <c r="AB183" s="8"/>
      <c r="AC183" s="8"/>
      <c r="AD183" s="8"/>
      <c r="AE183" s="8"/>
      <c r="AF183" s="8"/>
      <c r="AG183" s="8"/>
      <c r="AH183" s="9"/>
      <c r="AI183" s="9"/>
      <c r="AJ183" s="9"/>
      <c r="AK183" s="9"/>
      <c r="AL183" s="9"/>
      <c r="AM183" s="9"/>
      <c r="AN183" s="9"/>
    </row>
    <row r="184" spans="1:40" s="17" customFormat="1" ht="56.25">
      <c r="A184" s="204" t="s">
        <v>495</v>
      </c>
      <c r="B184" s="166" t="s">
        <v>109</v>
      </c>
      <c r="C184" s="167" t="s">
        <v>504</v>
      </c>
      <c r="D184" s="168" t="s">
        <v>1009</v>
      </c>
      <c r="E184" s="168" t="s">
        <v>85</v>
      </c>
      <c r="F184" s="168" t="s">
        <v>503</v>
      </c>
      <c r="G184" s="168" t="s">
        <v>34</v>
      </c>
      <c r="H184" s="168" t="s">
        <v>925</v>
      </c>
      <c r="I184" s="168" t="s">
        <v>562</v>
      </c>
      <c r="J184" s="169" t="s">
        <v>86</v>
      </c>
      <c r="K184" s="171">
        <v>0</v>
      </c>
      <c r="L184" s="171">
        <v>-4948.15</v>
      </c>
      <c r="M184" s="97">
        <f t="shared" si="3"/>
        <v>4948.15</v>
      </c>
      <c r="N184" s="15"/>
      <c r="O184" s="15"/>
      <c r="P184" s="15"/>
      <c r="Q184" s="15"/>
      <c r="R184" s="15"/>
      <c r="S184" s="15"/>
      <c r="T184" s="15"/>
      <c r="U184" s="15"/>
      <c r="V184" s="15"/>
      <c r="W184" s="15"/>
      <c r="X184" s="15"/>
      <c r="Y184" s="15"/>
      <c r="Z184" s="15"/>
      <c r="AA184" s="15"/>
      <c r="AB184" s="15"/>
      <c r="AC184" s="15"/>
      <c r="AD184" s="15"/>
      <c r="AE184" s="15"/>
      <c r="AF184" s="15"/>
      <c r="AG184" s="15"/>
      <c r="AH184" s="16"/>
      <c r="AI184" s="16"/>
      <c r="AJ184" s="16"/>
      <c r="AK184" s="16"/>
      <c r="AL184" s="16"/>
      <c r="AM184" s="16"/>
      <c r="AN184" s="16"/>
    </row>
    <row r="185" spans="1:40" s="10" customFormat="1" ht="45">
      <c r="A185" s="204" t="s">
        <v>1</v>
      </c>
      <c r="B185" s="166" t="s">
        <v>109</v>
      </c>
      <c r="C185" s="167" t="s">
        <v>195</v>
      </c>
      <c r="D185" s="168" t="s">
        <v>1009</v>
      </c>
      <c r="E185" s="168" t="s">
        <v>85</v>
      </c>
      <c r="F185" s="168" t="s">
        <v>503</v>
      </c>
      <c r="G185" s="168" t="s">
        <v>34</v>
      </c>
      <c r="H185" s="168" t="s">
        <v>925</v>
      </c>
      <c r="I185" s="168" t="s">
        <v>1011</v>
      </c>
      <c r="J185" s="169" t="s">
        <v>86</v>
      </c>
      <c r="K185" s="171">
        <v>257.04</v>
      </c>
      <c r="L185" s="171">
        <v>11037.53</v>
      </c>
      <c r="M185" s="146">
        <f t="shared" si="3"/>
        <v>-10780.49</v>
      </c>
      <c r="N185" s="8"/>
      <c r="O185" s="8"/>
      <c r="P185" s="8"/>
      <c r="Q185" s="8"/>
      <c r="R185" s="8"/>
      <c r="S185" s="8"/>
      <c r="T185" s="8"/>
      <c r="U185" s="8"/>
      <c r="V185" s="8"/>
      <c r="W185" s="8"/>
      <c r="X185" s="8"/>
      <c r="Y185" s="8"/>
      <c r="Z185" s="8"/>
      <c r="AA185" s="8"/>
      <c r="AB185" s="8"/>
      <c r="AC185" s="8"/>
      <c r="AD185" s="8"/>
      <c r="AE185" s="8"/>
      <c r="AF185" s="8"/>
      <c r="AG185" s="8"/>
      <c r="AH185" s="9"/>
      <c r="AI185" s="9"/>
      <c r="AJ185" s="9"/>
      <c r="AK185" s="9"/>
      <c r="AL185" s="9"/>
      <c r="AM185" s="9"/>
      <c r="AN185" s="9"/>
    </row>
    <row r="186" spans="1:40" s="10" customFormat="1" ht="15">
      <c r="A186" s="205" t="s">
        <v>631</v>
      </c>
      <c r="B186" s="155" t="s">
        <v>109</v>
      </c>
      <c r="C186" s="161" t="s">
        <v>1008</v>
      </c>
      <c r="D186" s="162" t="s">
        <v>1009</v>
      </c>
      <c r="E186" s="162" t="s">
        <v>85</v>
      </c>
      <c r="F186" s="162" t="s">
        <v>133</v>
      </c>
      <c r="G186" s="162" t="s">
        <v>1008</v>
      </c>
      <c r="H186" s="162" t="s">
        <v>1010</v>
      </c>
      <c r="I186" s="162" t="s">
        <v>1011</v>
      </c>
      <c r="J186" s="163" t="s">
        <v>86</v>
      </c>
      <c r="K186" s="164">
        <f>K187</f>
        <v>890000</v>
      </c>
      <c r="L186" s="164">
        <f>L187</f>
        <v>799486.91</v>
      </c>
      <c r="M186" s="97">
        <f t="shared" si="3"/>
        <v>90513.08999999997</v>
      </c>
      <c r="N186" s="8"/>
      <c r="O186" s="8"/>
      <c r="P186" s="8"/>
      <c r="Q186" s="8"/>
      <c r="R186" s="8"/>
      <c r="S186" s="8"/>
      <c r="T186" s="8"/>
      <c r="U186" s="8"/>
      <c r="V186" s="8"/>
      <c r="W186" s="8"/>
      <c r="X186" s="8"/>
      <c r="Y186" s="8"/>
      <c r="Z186" s="8"/>
      <c r="AA186" s="8"/>
      <c r="AB186" s="8"/>
      <c r="AC186" s="8"/>
      <c r="AD186" s="8"/>
      <c r="AE186" s="8"/>
      <c r="AF186" s="8"/>
      <c r="AG186" s="8"/>
      <c r="AH186" s="9"/>
      <c r="AI186" s="9"/>
      <c r="AJ186" s="9"/>
      <c r="AK186" s="9"/>
      <c r="AL186" s="9"/>
      <c r="AM186" s="9"/>
      <c r="AN186" s="9"/>
    </row>
    <row r="187" spans="1:40" s="10" customFormat="1" ht="22.5">
      <c r="A187" s="204" t="s">
        <v>632</v>
      </c>
      <c r="B187" s="166" t="s">
        <v>109</v>
      </c>
      <c r="C187" s="167" t="s">
        <v>1008</v>
      </c>
      <c r="D187" s="168" t="s">
        <v>1009</v>
      </c>
      <c r="E187" s="168" t="s">
        <v>85</v>
      </c>
      <c r="F187" s="168" t="s">
        <v>133</v>
      </c>
      <c r="G187" s="168" t="s">
        <v>863</v>
      </c>
      <c r="H187" s="168" t="s">
        <v>925</v>
      </c>
      <c r="I187" s="168" t="s">
        <v>1011</v>
      </c>
      <c r="J187" s="169" t="s">
        <v>86</v>
      </c>
      <c r="K187" s="170">
        <f>K188</f>
        <v>890000</v>
      </c>
      <c r="L187" s="170">
        <f>L188</f>
        <v>799486.91</v>
      </c>
      <c r="M187" s="146">
        <f t="shared" si="3"/>
        <v>90513.08999999997</v>
      </c>
      <c r="N187" s="8"/>
      <c r="O187" s="8"/>
      <c r="P187" s="8"/>
      <c r="Q187" s="8"/>
      <c r="R187" s="8"/>
      <c r="S187" s="8"/>
      <c r="T187" s="8"/>
      <c r="U187" s="8"/>
      <c r="V187" s="8"/>
      <c r="W187" s="8"/>
      <c r="X187" s="8"/>
      <c r="Y187" s="8"/>
      <c r="Z187" s="8"/>
      <c r="AA187" s="8"/>
      <c r="AB187" s="8"/>
      <c r="AC187" s="8"/>
      <c r="AD187" s="8"/>
      <c r="AE187" s="8"/>
      <c r="AF187" s="8"/>
      <c r="AG187" s="8"/>
      <c r="AH187" s="9"/>
      <c r="AI187" s="9"/>
      <c r="AJ187" s="9"/>
      <c r="AK187" s="9"/>
      <c r="AL187" s="9"/>
      <c r="AM187" s="9"/>
      <c r="AN187" s="9"/>
    </row>
    <row r="188" spans="1:40" s="10" customFormat="1" ht="22.5">
      <c r="A188" s="204" t="s">
        <v>632</v>
      </c>
      <c r="B188" s="166" t="s">
        <v>109</v>
      </c>
      <c r="C188" s="167" t="s">
        <v>128</v>
      </c>
      <c r="D188" s="168" t="s">
        <v>1009</v>
      </c>
      <c r="E188" s="168" t="s">
        <v>85</v>
      </c>
      <c r="F188" s="168" t="s">
        <v>133</v>
      </c>
      <c r="G188" s="168" t="s">
        <v>863</v>
      </c>
      <c r="H188" s="168" t="s">
        <v>925</v>
      </c>
      <c r="I188" s="168" t="s">
        <v>1011</v>
      </c>
      <c r="J188" s="169" t="s">
        <v>86</v>
      </c>
      <c r="K188" s="171">
        <f>785000+105000</f>
        <v>890000</v>
      </c>
      <c r="L188" s="170">
        <f>L189</f>
        <v>799486.91</v>
      </c>
      <c r="M188" s="97">
        <f t="shared" si="3"/>
        <v>90513.08999999997</v>
      </c>
      <c r="N188" s="8"/>
      <c r="O188" s="8"/>
      <c r="P188" s="8"/>
      <c r="Q188" s="8"/>
      <c r="R188" s="8"/>
      <c r="S188" s="8"/>
      <c r="T188" s="8"/>
      <c r="U188" s="8"/>
      <c r="V188" s="8"/>
      <c r="W188" s="8"/>
      <c r="X188" s="8"/>
      <c r="Y188" s="8"/>
      <c r="Z188" s="8"/>
      <c r="AA188" s="8"/>
      <c r="AB188" s="8"/>
      <c r="AC188" s="8"/>
      <c r="AD188" s="8"/>
      <c r="AE188" s="8"/>
      <c r="AF188" s="8"/>
      <c r="AG188" s="8"/>
      <c r="AH188" s="9"/>
      <c r="AI188" s="9"/>
      <c r="AJ188" s="9"/>
      <c r="AK188" s="9"/>
      <c r="AL188" s="9"/>
      <c r="AM188" s="9"/>
      <c r="AN188" s="9"/>
    </row>
    <row r="189" spans="1:40" s="17" customFormat="1" ht="45">
      <c r="A189" s="204" t="s">
        <v>655</v>
      </c>
      <c r="B189" s="166" t="s">
        <v>109</v>
      </c>
      <c r="C189" s="167" t="s">
        <v>128</v>
      </c>
      <c r="D189" s="168" t="s">
        <v>1009</v>
      </c>
      <c r="E189" s="168" t="s">
        <v>85</v>
      </c>
      <c r="F189" s="168" t="s">
        <v>133</v>
      </c>
      <c r="G189" s="168" t="s">
        <v>863</v>
      </c>
      <c r="H189" s="168" t="s">
        <v>925</v>
      </c>
      <c r="I189" s="168" t="s">
        <v>562</v>
      </c>
      <c r="J189" s="169" t="s">
        <v>86</v>
      </c>
      <c r="K189" s="171">
        <v>0</v>
      </c>
      <c r="L189" s="171">
        <v>799486.91</v>
      </c>
      <c r="M189" s="97">
        <f t="shared" si="3"/>
        <v>-799486.91</v>
      </c>
      <c r="N189" s="15"/>
      <c r="O189" s="15"/>
      <c r="P189" s="15"/>
      <c r="Q189" s="15"/>
      <c r="R189" s="15"/>
      <c r="S189" s="15"/>
      <c r="T189" s="15"/>
      <c r="U189" s="15"/>
      <c r="V189" s="15"/>
      <c r="W189" s="15"/>
      <c r="X189" s="15"/>
      <c r="Y189" s="15"/>
      <c r="Z189" s="15"/>
      <c r="AA189" s="15"/>
      <c r="AB189" s="15"/>
      <c r="AC189" s="15"/>
      <c r="AD189" s="15"/>
      <c r="AE189" s="15"/>
      <c r="AF189" s="15"/>
      <c r="AG189" s="15"/>
      <c r="AH189" s="16"/>
      <c r="AI189" s="16"/>
      <c r="AJ189" s="16"/>
      <c r="AK189" s="16"/>
      <c r="AL189" s="16"/>
      <c r="AM189" s="16"/>
      <c r="AN189" s="16"/>
    </row>
    <row r="190" spans="1:40" s="17" customFormat="1" ht="33.75">
      <c r="A190" s="205" t="s">
        <v>448</v>
      </c>
      <c r="B190" s="155" t="s">
        <v>109</v>
      </c>
      <c r="C190" s="161" t="s">
        <v>1008</v>
      </c>
      <c r="D190" s="162" t="s">
        <v>1009</v>
      </c>
      <c r="E190" s="162" t="s">
        <v>85</v>
      </c>
      <c r="F190" s="162" t="s">
        <v>447</v>
      </c>
      <c r="G190" s="162" t="s">
        <v>1008</v>
      </c>
      <c r="H190" s="162" t="s">
        <v>1010</v>
      </c>
      <c r="I190" s="162" t="s">
        <v>1011</v>
      </c>
      <c r="J190" s="163" t="s">
        <v>86</v>
      </c>
      <c r="K190" s="164">
        <f>K191</f>
        <v>69850</v>
      </c>
      <c r="L190" s="164">
        <f>L191</f>
        <v>78450.72</v>
      </c>
      <c r="M190" s="97">
        <f t="shared" si="3"/>
        <v>-8600.720000000001</v>
      </c>
      <c r="N190" s="15"/>
      <c r="O190" s="15"/>
      <c r="P190" s="15"/>
      <c r="Q190" s="15"/>
      <c r="R190" s="15"/>
      <c r="S190" s="15"/>
      <c r="T190" s="15"/>
      <c r="U190" s="15"/>
      <c r="V190" s="15"/>
      <c r="W190" s="15"/>
      <c r="X190" s="15"/>
      <c r="Y190" s="15"/>
      <c r="Z190" s="15"/>
      <c r="AA190" s="15"/>
      <c r="AB190" s="15"/>
      <c r="AC190" s="15"/>
      <c r="AD190" s="15"/>
      <c r="AE190" s="15"/>
      <c r="AF190" s="15"/>
      <c r="AG190" s="15"/>
      <c r="AH190" s="16"/>
      <c r="AI190" s="16"/>
      <c r="AJ190" s="16"/>
      <c r="AK190" s="16"/>
      <c r="AL190" s="16"/>
      <c r="AM190" s="16"/>
      <c r="AN190" s="16"/>
    </row>
    <row r="191" spans="1:40" s="10" customFormat="1" ht="45">
      <c r="A191" s="204" t="s">
        <v>84</v>
      </c>
      <c r="B191" s="166" t="s">
        <v>109</v>
      </c>
      <c r="C191" s="167" t="s">
        <v>1008</v>
      </c>
      <c r="D191" s="168" t="s">
        <v>1009</v>
      </c>
      <c r="E191" s="168" t="s">
        <v>85</v>
      </c>
      <c r="F191" s="168" t="s">
        <v>447</v>
      </c>
      <c r="G191" s="168" t="s">
        <v>924</v>
      </c>
      <c r="H191" s="168" t="s">
        <v>925</v>
      </c>
      <c r="I191" s="168" t="s">
        <v>1011</v>
      </c>
      <c r="J191" s="169" t="s">
        <v>86</v>
      </c>
      <c r="K191" s="170">
        <f>K192</f>
        <v>69850</v>
      </c>
      <c r="L191" s="170">
        <f>L192</f>
        <v>78450.72</v>
      </c>
      <c r="M191" s="146">
        <f t="shared" si="3"/>
        <v>-8600.720000000001</v>
      </c>
      <c r="N191" s="8"/>
      <c r="O191" s="8"/>
      <c r="P191" s="8"/>
      <c r="Q191" s="8"/>
      <c r="R191" s="8"/>
      <c r="S191" s="8"/>
      <c r="T191" s="8"/>
      <c r="U191" s="8"/>
      <c r="V191" s="8"/>
      <c r="W191" s="8"/>
      <c r="X191" s="8"/>
      <c r="Y191" s="8"/>
      <c r="Z191" s="8"/>
      <c r="AA191" s="8"/>
      <c r="AB191" s="8"/>
      <c r="AC191" s="8"/>
      <c r="AD191" s="8"/>
      <c r="AE191" s="8"/>
      <c r="AF191" s="8"/>
      <c r="AG191" s="8"/>
      <c r="AH191" s="9"/>
      <c r="AI191" s="9"/>
      <c r="AJ191" s="9"/>
      <c r="AK191" s="9"/>
      <c r="AL191" s="9"/>
      <c r="AM191" s="9"/>
      <c r="AN191" s="9"/>
    </row>
    <row r="192" spans="1:40" s="10" customFormat="1" ht="45">
      <c r="A192" s="204" t="s">
        <v>84</v>
      </c>
      <c r="B192" s="166" t="s">
        <v>109</v>
      </c>
      <c r="C192" s="167" t="s">
        <v>31</v>
      </c>
      <c r="D192" s="168" t="s">
        <v>1009</v>
      </c>
      <c r="E192" s="168" t="s">
        <v>85</v>
      </c>
      <c r="F192" s="168" t="s">
        <v>447</v>
      </c>
      <c r="G192" s="168" t="s">
        <v>924</v>
      </c>
      <c r="H192" s="168" t="s">
        <v>925</v>
      </c>
      <c r="I192" s="168" t="s">
        <v>1011</v>
      </c>
      <c r="J192" s="169" t="s">
        <v>86</v>
      </c>
      <c r="K192" s="171">
        <f>40000+29850</f>
        <v>69850</v>
      </c>
      <c r="L192" s="171">
        <v>78450.72</v>
      </c>
      <c r="M192" s="97">
        <f t="shared" si="3"/>
        <v>-8600.720000000001</v>
      </c>
      <c r="N192" s="8"/>
      <c r="O192" s="8"/>
      <c r="P192" s="8"/>
      <c r="Q192" s="8"/>
      <c r="R192" s="8"/>
      <c r="S192" s="8"/>
      <c r="T192" s="8"/>
      <c r="U192" s="8"/>
      <c r="V192" s="8"/>
      <c r="W192" s="8"/>
      <c r="X192" s="8"/>
      <c r="Y192" s="8"/>
      <c r="Z192" s="8"/>
      <c r="AA192" s="8"/>
      <c r="AB192" s="8"/>
      <c r="AC192" s="8"/>
      <c r="AD192" s="8"/>
      <c r="AE192" s="8"/>
      <c r="AF192" s="8"/>
      <c r="AG192" s="8"/>
      <c r="AH192" s="9"/>
      <c r="AI192" s="9"/>
      <c r="AJ192" s="9"/>
      <c r="AK192" s="9"/>
      <c r="AL192" s="9"/>
      <c r="AM192" s="9"/>
      <c r="AN192" s="9"/>
    </row>
    <row r="193" spans="1:40" s="10" customFormat="1" ht="45">
      <c r="A193" s="205" t="s">
        <v>180</v>
      </c>
      <c r="B193" s="155" t="s">
        <v>109</v>
      </c>
      <c r="C193" s="161" t="s">
        <v>1008</v>
      </c>
      <c r="D193" s="162" t="s">
        <v>1009</v>
      </c>
      <c r="E193" s="162" t="s">
        <v>85</v>
      </c>
      <c r="F193" s="162" t="s">
        <v>134</v>
      </c>
      <c r="G193" s="162" t="s">
        <v>1008</v>
      </c>
      <c r="H193" s="162" t="s">
        <v>1013</v>
      </c>
      <c r="I193" s="162" t="s">
        <v>1011</v>
      </c>
      <c r="J193" s="163" t="s">
        <v>86</v>
      </c>
      <c r="K193" s="164">
        <f>K194+K196</f>
        <v>23000</v>
      </c>
      <c r="L193" s="164">
        <f>L194+L196</f>
        <v>15025.26</v>
      </c>
      <c r="M193" s="97">
        <f t="shared" si="3"/>
        <v>7974.74</v>
      </c>
      <c r="N193" s="8"/>
      <c r="O193" s="8"/>
      <c r="P193" s="8"/>
      <c r="Q193" s="8"/>
      <c r="R193" s="8"/>
      <c r="S193" s="8"/>
      <c r="T193" s="8"/>
      <c r="U193" s="8"/>
      <c r="V193" s="8"/>
      <c r="W193" s="8"/>
      <c r="X193" s="8"/>
      <c r="Y193" s="8"/>
      <c r="Z193" s="8"/>
      <c r="AA193" s="8"/>
      <c r="AB193" s="8"/>
      <c r="AC193" s="8"/>
      <c r="AD193" s="8"/>
      <c r="AE193" s="8"/>
      <c r="AF193" s="8"/>
      <c r="AG193" s="8"/>
      <c r="AH193" s="9"/>
      <c r="AI193" s="9"/>
      <c r="AJ193" s="9"/>
      <c r="AK193" s="9"/>
      <c r="AL193" s="9"/>
      <c r="AM193" s="9"/>
      <c r="AN193" s="9"/>
    </row>
    <row r="194" spans="1:40" s="10" customFormat="1" ht="45">
      <c r="A194" s="204" t="s">
        <v>180</v>
      </c>
      <c r="B194" s="166" t="s">
        <v>109</v>
      </c>
      <c r="C194" s="167" t="s">
        <v>124</v>
      </c>
      <c r="D194" s="168" t="s">
        <v>1009</v>
      </c>
      <c r="E194" s="168" t="s">
        <v>85</v>
      </c>
      <c r="F194" s="168" t="s">
        <v>134</v>
      </c>
      <c r="G194" s="168" t="s">
        <v>1008</v>
      </c>
      <c r="H194" s="168" t="s">
        <v>1013</v>
      </c>
      <c r="I194" s="168" t="s">
        <v>1011</v>
      </c>
      <c r="J194" s="169" t="s">
        <v>86</v>
      </c>
      <c r="K194" s="171">
        <v>20000</v>
      </c>
      <c r="L194" s="170">
        <f>L195</f>
        <v>15025.26</v>
      </c>
      <c r="M194" s="97">
        <f t="shared" si="3"/>
        <v>4974.74</v>
      </c>
      <c r="N194" s="8"/>
      <c r="O194" s="8"/>
      <c r="P194" s="8"/>
      <c r="Q194" s="8"/>
      <c r="R194" s="8"/>
      <c r="S194" s="8"/>
      <c r="T194" s="8"/>
      <c r="U194" s="8"/>
      <c r="V194" s="8"/>
      <c r="W194" s="8"/>
      <c r="X194" s="8"/>
      <c r="Y194" s="8"/>
      <c r="Z194" s="8"/>
      <c r="AA194" s="8"/>
      <c r="AB194" s="8"/>
      <c r="AC194" s="8"/>
      <c r="AD194" s="8"/>
      <c r="AE194" s="8"/>
      <c r="AF194" s="8"/>
      <c r="AG194" s="8"/>
      <c r="AH194" s="9"/>
      <c r="AI194" s="9"/>
      <c r="AJ194" s="9"/>
      <c r="AK194" s="9"/>
      <c r="AL194" s="9"/>
      <c r="AM194" s="9"/>
      <c r="AN194" s="9"/>
    </row>
    <row r="195" spans="1:40" s="10" customFormat="1" ht="56.25">
      <c r="A195" s="204" t="s">
        <v>656</v>
      </c>
      <c r="B195" s="166" t="s">
        <v>109</v>
      </c>
      <c r="C195" s="167" t="s">
        <v>124</v>
      </c>
      <c r="D195" s="168" t="s">
        <v>1009</v>
      </c>
      <c r="E195" s="168" t="s">
        <v>85</v>
      </c>
      <c r="F195" s="168" t="s">
        <v>134</v>
      </c>
      <c r="G195" s="168" t="s">
        <v>1008</v>
      </c>
      <c r="H195" s="168" t="s">
        <v>1013</v>
      </c>
      <c r="I195" s="168" t="s">
        <v>562</v>
      </c>
      <c r="J195" s="169" t="s">
        <v>86</v>
      </c>
      <c r="K195" s="171">
        <v>0</v>
      </c>
      <c r="L195" s="171">
        <v>15025.26</v>
      </c>
      <c r="M195" s="97">
        <f t="shared" si="3"/>
        <v>-15025.26</v>
      </c>
      <c r="N195" s="8"/>
      <c r="O195" s="8"/>
      <c r="P195" s="8"/>
      <c r="Q195" s="8"/>
      <c r="R195" s="8"/>
      <c r="S195" s="8"/>
      <c r="T195" s="8"/>
      <c r="U195" s="8"/>
      <c r="V195" s="8"/>
      <c r="W195" s="8"/>
      <c r="X195" s="8"/>
      <c r="Y195" s="8"/>
      <c r="Z195" s="8"/>
      <c r="AA195" s="8"/>
      <c r="AB195" s="8"/>
      <c r="AC195" s="8"/>
      <c r="AD195" s="8"/>
      <c r="AE195" s="8"/>
      <c r="AF195" s="8"/>
      <c r="AG195" s="8"/>
      <c r="AH195" s="9"/>
      <c r="AI195" s="9"/>
      <c r="AJ195" s="9"/>
      <c r="AK195" s="9"/>
      <c r="AL195" s="9"/>
      <c r="AM195" s="9"/>
      <c r="AN195" s="9"/>
    </row>
    <row r="196" spans="1:40" s="17" customFormat="1" ht="45">
      <c r="A196" s="204" t="s">
        <v>180</v>
      </c>
      <c r="B196" s="166" t="s">
        <v>109</v>
      </c>
      <c r="C196" s="167" t="s">
        <v>430</v>
      </c>
      <c r="D196" s="168" t="s">
        <v>1009</v>
      </c>
      <c r="E196" s="168" t="s">
        <v>85</v>
      </c>
      <c r="F196" s="168" t="s">
        <v>134</v>
      </c>
      <c r="G196" s="168" t="s">
        <v>1008</v>
      </c>
      <c r="H196" s="168" t="s">
        <v>1013</v>
      </c>
      <c r="I196" s="168" t="s">
        <v>1011</v>
      </c>
      <c r="J196" s="169" t="s">
        <v>86</v>
      </c>
      <c r="K196" s="171">
        <v>3000</v>
      </c>
      <c r="L196" s="171">
        <v>0</v>
      </c>
      <c r="M196" s="97">
        <f t="shared" si="3"/>
        <v>3000</v>
      </c>
      <c r="N196" s="15"/>
      <c r="O196" s="15"/>
      <c r="P196" s="15"/>
      <c r="Q196" s="15"/>
      <c r="R196" s="15"/>
      <c r="S196" s="15"/>
      <c r="T196" s="15"/>
      <c r="U196" s="15"/>
      <c r="V196" s="15"/>
      <c r="W196" s="15"/>
      <c r="X196" s="15"/>
      <c r="Y196" s="15"/>
      <c r="Z196" s="15"/>
      <c r="AA196" s="15"/>
      <c r="AB196" s="15"/>
      <c r="AC196" s="15"/>
      <c r="AD196" s="15"/>
      <c r="AE196" s="15"/>
      <c r="AF196" s="15"/>
      <c r="AG196" s="15"/>
      <c r="AH196" s="16"/>
      <c r="AI196" s="16"/>
      <c r="AJ196" s="16"/>
      <c r="AK196" s="16"/>
      <c r="AL196" s="16"/>
      <c r="AM196" s="16"/>
      <c r="AN196" s="16"/>
    </row>
    <row r="197" spans="1:40" s="17" customFormat="1" ht="22.5">
      <c r="A197" s="205" t="s">
        <v>496</v>
      </c>
      <c r="B197" s="155" t="s">
        <v>109</v>
      </c>
      <c r="C197" s="161" t="s">
        <v>1008</v>
      </c>
      <c r="D197" s="162" t="s">
        <v>1009</v>
      </c>
      <c r="E197" s="162" t="s">
        <v>85</v>
      </c>
      <c r="F197" s="162" t="s">
        <v>506</v>
      </c>
      <c r="G197" s="162" t="s">
        <v>1008</v>
      </c>
      <c r="H197" s="162" t="s">
        <v>1013</v>
      </c>
      <c r="I197" s="162" t="s">
        <v>1011</v>
      </c>
      <c r="J197" s="163" t="s">
        <v>86</v>
      </c>
      <c r="K197" s="164">
        <f>K198</f>
        <v>0</v>
      </c>
      <c r="L197" s="164">
        <f>L198</f>
        <v>200000</v>
      </c>
      <c r="M197" s="97">
        <f t="shared" si="3"/>
        <v>-200000</v>
      </c>
      <c r="N197" s="15"/>
      <c r="O197" s="15"/>
      <c r="P197" s="15"/>
      <c r="Q197" s="15"/>
      <c r="R197" s="15"/>
      <c r="S197" s="15"/>
      <c r="T197" s="15"/>
      <c r="U197" s="15"/>
      <c r="V197" s="15"/>
      <c r="W197" s="15"/>
      <c r="X197" s="15"/>
      <c r="Y197" s="15"/>
      <c r="Z197" s="15"/>
      <c r="AA197" s="15"/>
      <c r="AB197" s="15"/>
      <c r="AC197" s="15"/>
      <c r="AD197" s="15"/>
      <c r="AE197" s="15"/>
      <c r="AF197" s="15"/>
      <c r="AG197" s="15"/>
      <c r="AH197" s="16"/>
      <c r="AI197" s="16"/>
      <c r="AJ197" s="16"/>
      <c r="AK197" s="16"/>
      <c r="AL197" s="16"/>
      <c r="AM197" s="16"/>
      <c r="AN197" s="16"/>
    </row>
    <row r="198" spans="1:40" s="17" customFormat="1" ht="45">
      <c r="A198" s="204" t="s">
        <v>528</v>
      </c>
      <c r="B198" s="166" t="s">
        <v>109</v>
      </c>
      <c r="C198" s="167" t="s">
        <v>505</v>
      </c>
      <c r="D198" s="168" t="s">
        <v>1009</v>
      </c>
      <c r="E198" s="168" t="s">
        <v>85</v>
      </c>
      <c r="F198" s="168" t="s">
        <v>506</v>
      </c>
      <c r="G198" s="168" t="s">
        <v>1008</v>
      </c>
      <c r="H198" s="168" t="s">
        <v>1013</v>
      </c>
      <c r="I198" s="168" t="s">
        <v>562</v>
      </c>
      <c r="J198" s="169" t="s">
        <v>86</v>
      </c>
      <c r="K198" s="171">
        <v>0</v>
      </c>
      <c r="L198" s="171">
        <v>200000</v>
      </c>
      <c r="M198" s="97">
        <f t="shared" si="3"/>
        <v>-200000</v>
      </c>
      <c r="N198" s="15"/>
      <c r="O198" s="15"/>
      <c r="P198" s="15"/>
      <c r="Q198" s="15"/>
      <c r="R198" s="15"/>
      <c r="S198" s="15"/>
      <c r="T198" s="15"/>
      <c r="U198" s="15"/>
      <c r="V198" s="15"/>
      <c r="W198" s="15"/>
      <c r="X198" s="15"/>
      <c r="Y198" s="15"/>
      <c r="Z198" s="15"/>
      <c r="AA198" s="15"/>
      <c r="AB198" s="15"/>
      <c r="AC198" s="15"/>
      <c r="AD198" s="15"/>
      <c r="AE198" s="15"/>
      <c r="AF198" s="15"/>
      <c r="AG198" s="15"/>
      <c r="AH198" s="16"/>
      <c r="AI198" s="16"/>
      <c r="AJ198" s="16"/>
      <c r="AK198" s="16"/>
      <c r="AL198" s="16"/>
      <c r="AM198" s="16"/>
      <c r="AN198" s="16"/>
    </row>
    <row r="199" spans="1:40" s="17" customFormat="1" ht="22.5">
      <c r="A199" s="205" t="s">
        <v>633</v>
      </c>
      <c r="B199" s="155" t="s">
        <v>109</v>
      </c>
      <c r="C199" s="161" t="s">
        <v>1008</v>
      </c>
      <c r="D199" s="162" t="s">
        <v>1009</v>
      </c>
      <c r="E199" s="162" t="s">
        <v>85</v>
      </c>
      <c r="F199" s="162" t="s">
        <v>135</v>
      </c>
      <c r="G199" s="162" t="s">
        <v>1008</v>
      </c>
      <c r="H199" s="162" t="s">
        <v>1010</v>
      </c>
      <c r="I199" s="162" t="s">
        <v>1011</v>
      </c>
      <c r="J199" s="163" t="s">
        <v>86</v>
      </c>
      <c r="K199" s="164">
        <f>K200</f>
        <v>2879124.67</v>
      </c>
      <c r="L199" s="164">
        <f>L200</f>
        <v>5097598.010000001</v>
      </c>
      <c r="M199" s="97">
        <f t="shared" si="3"/>
        <v>-2218473.340000001</v>
      </c>
      <c r="N199" s="15"/>
      <c r="O199" s="15"/>
      <c r="P199" s="15"/>
      <c r="Q199" s="15"/>
      <c r="R199" s="15"/>
      <c r="S199" s="15"/>
      <c r="T199" s="15"/>
      <c r="U199" s="15"/>
      <c r="V199" s="15"/>
      <c r="W199" s="15"/>
      <c r="X199" s="15"/>
      <c r="Y199" s="15"/>
      <c r="Z199" s="15"/>
      <c r="AA199" s="15"/>
      <c r="AB199" s="15"/>
      <c r="AC199" s="15"/>
      <c r="AD199" s="15"/>
      <c r="AE199" s="15"/>
      <c r="AF199" s="15"/>
      <c r="AG199" s="15"/>
      <c r="AH199" s="16"/>
      <c r="AI199" s="16"/>
      <c r="AJ199" s="16"/>
      <c r="AK199" s="16"/>
      <c r="AL199" s="16"/>
      <c r="AM199" s="16"/>
      <c r="AN199" s="16"/>
    </row>
    <row r="200" spans="1:40" s="10" customFormat="1" ht="22.5">
      <c r="A200" s="204" t="s">
        <v>634</v>
      </c>
      <c r="B200" s="166" t="s">
        <v>109</v>
      </c>
      <c r="C200" s="167" t="s">
        <v>1008</v>
      </c>
      <c r="D200" s="168" t="s">
        <v>1009</v>
      </c>
      <c r="E200" s="168" t="s">
        <v>85</v>
      </c>
      <c r="F200" s="168" t="s">
        <v>135</v>
      </c>
      <c r="G200" s="168" t="s">
        <v>34</v>
      </c>
      <c r="H200" s="168" t="s">
        <v>925</v>
      </c>
      <c r="I200" s="168" t="s">
        <v>1011</v>
      </c>
      <c r="J200" s="169" t="s">
        <v>86</v>
      </c>
      <c r="K200" s="170">
        <f>K201+K202+K203+K205+K206+K208+K212+K213+K214+K215+K216+K218+K219+K210</f>
        <v>2879124.67</v>
      </c>
      <c r="L200" s="170">
        <f>L201+L202+L203+L205+L206+L208+L212+L213+L214+L215+L216+L218+L219+L210+L217</f>
        <v>5097598.010000001</v>
      </c>
      <c r="M200" s="97">
        <f t="shared" si="3"/>
        <v>-2218473.340000001</v>
      </c>
      <c r="N200" s="8"/>
      <c r="O200" s="8"/>
      <c r="P200" s="8"/>
      <c r="Q200" s="8"/>
      <c r="R200" s="8"/>
      <c r="S200" s="8"/>
      <c r="T200" s="8"/>
      <c r="U200" s="8"/>
      <c r="V200" s="8"/>
      <c r="W200" s="8"/>
      <c r="X200" s="8"/>
      <c r="Y200" s="8"/>
      <c r="Z200" s="8"/>
      <c r="AA200" s="8"/>
      <c r="AB200" s="8"/>
      <c r="AC200" s="8"/>
      <c r="AD200" s="8"/>
      <c r="AE200" s="8"/>
      <c r="AF200" s="8"/>
      <c r="AG200" s="8"/>
      <c r="AH200" s="9"/>
      <c r="AI200" s="9"/>
      <c r="AJ200" s="9"/>
      <c r="AK200" s="9"/>
      <c r="AL200" s="9"/>
      <c r="AM200" s="9"/>
      <c r="AN200" s="9"/>
    </row>
    <row r="201" spans="1:40" s="10" customFormat="1" ht="22.5">
      <c r="A201" s="204" t="s">
        <v>634</v>
      </c>
      <c r="B201" s="166" t="s">
        <v>109</v>
      </c>
      <c r="C201" s="167" t="s">
        <v>863</v>
      </c>
      <c r="D201" s="168" t="s">
        <v>1009</v>
      </c>
      <c r="E201" s="168" t="s">
        <v>85</v>
      </c>
      <c r="F201" s="168" t="s">
        <v>135</v>
      </c>
      <c r="G201" s="168" t="s">
        <v>34</v>
      </c>
      <c r="H201" s="168" t="s">
        <v>925</v>
      </c>
      <c r="I201" s="168" t="s">
        <v>1011</v>
      </c>
      <c r="J201" s="169" t="s">
        <v>86</v>
      </c>
      <c r="K201" s="171">
        <f>2134854-1422069.33</f>
        <v>712784.6699999999</v>
      </c>
      <c r="L201" s="171">
        <v>242350</v>
      </c>
      <c r="M201" s="97">
        <f t="shared" si="3"/>
        <v>470434.6699999999</v>
      </c>
      <c r="N201" s="8"/>
      <c r="O201" s="8"/>
      <c r="P201" s="8"/>
      <c r="Q201" s="8"/>
      <c r="R201" s="8"/>
      <c r="S201" s="8"/>
      <c r="T201" s="8"/>
      <c r="U201" s="8"/>
      <c r="V201" s="8"/>
      <c r="W201" s="8"/>
      <c r="X201" s="8"/>
      <c r="Y201" s="8"/>
      <c r="Z201" s="8"/>
      <c r="AA201" s="8"/>
      <c r="AB201" s="8"/>
      <c r="AC201" s="8"/>
      <c r="AD201" s="8"/>
      <c r="AE201" s="8"/>
      <c r="AF201" s="8"/>
      <c r="AG201" s="8"/>
      <c r="AH201" s="9"/>
      <c r="AI201" s="9"/>
      <c r="AJ201" s="9"/>
      <c r="AK201" s="9"/>
      <c r="AL201" s="9"/>
      <c r="AM201" s="9"/>
      <c r="AN201" s="9"/>
    </row>
    <row r="202" spans="1:40" s="10" customFormat="1" ht="22.5">
      <c r="A202" s="204" t="s">
        <v>634</v>
      </c>
      <c r="B202" s="166" t="s">
        <v>109</v>
      </c>
      <c r="C202" s="167" t="s">
        <v>136</v>
      </c>
      <c r="D202" s="168" t="s">
        <v>1009</v>
      </c>
      <c r="E202" s="168" t="s">
        <v>85</v>
      </c>
      <c r="F202" s="168" t="s">
        <v>135</v>
      </c>
      <c r="G202" s="168" t="s">
        <v>34</v>
      </c>
      <c r="H202" s="168" t="s">
        <v>925</v>
      </c>
      <c r="I202" s="168" t="s">
        <v>1011</v>
      </c>
      <c r="J202" s="169" t="s">
        <v>86</v>
      </c>
      <c r="K202" s="171">
        <f>40000+5000</f>
        <v>45000</v>
      </c>
      <c r="L202" s="171">
        <v>70800</v>
      </c>
      <c r="M202" s="97">
        <f t="shared" si="3"/>
        <v>-25800</v>
      </c>
      <c r="N202" s="8"/>
      <c r="O202" s="8"/>
      <c r="P202" s="8"/>
      <c r="Q202" s="8"/>
      <c r="R202" s="8"/>
      <c r="S202" s="8"/>
      <c r="T202" s="8"/>
      <c r="U202" s="8"/>
      <c r="V202" s="8"/>
      <c r="W202" s="8"/>
      <c r="X202" s="8"/>
      <c r="Y202" s="8"/>
      <c r="Z202" s="8"/>
      <c r="AA202" s="8"/>
      <c r="AB202" s="8"/>
      <c r="AC202" s="8"/>
      <c r="AD202" s="8"/>
      <c r="AE202" s="8"/>
      <c r="AF202" s="8"/>
      <c r="AG202" s="8"/>
      <c r="AH202" s="9"/>
      <c r="AI202" s="9"/>
      <c r="AJ202" s="9"/>
      <c r="AK202" s="9"/>
      <c r="AL202" s="9"/>
      <c r="AM202" s="9"/>
      <c r="AN202" s="9"/>
    </row>
    <row r="203" spans="1:40" s="10" customFormat="1" ht="22.5">
      <c r="A203" s="204" t="s">
        <v>634</v>
      </c>
      <c r="B203" s="166" t="s">
        <v>109</v>
      </c>
      <c r="C203" s="167" t="s">
        <v>128</v>
      </c>
      <c r="D203" s="168" t="s">
        <v>1009</v>
      </c>
      <c r="E203" s="168" t="s">
        <v>85</v>
      </c>
      <c r="F203" s="168" t="s">
        <v>135</v>
      </c>
      <c r="G203" s="168" t="s">
        <v>34</v>
      </c>
      <c r="H203" s="168" t="s">
        <v>925</v>
      </c>
      <c r="I203" s="168" t="s">
        <v>1011</v>
      </c>
      <c r="J203" s="169" t="s">
        <v>86</v>
      </c>
      <c r="K203" s="171">
        <v>430000</v>
      </c>
      <c r="L203" s="170">
        <f>L204</f>
        <v>558483.37</v>
      </c>
      <c r="M203" s="97">
        <f t="shared" si="3"/>
        <v>-128483.37</v>
      </c>
      <c r="N203" s="8"/>
      <c r="O203" s="8"/>
      <c r="P203" s="8"/>
      <c r="Q203" s="8"/>
      <c r="R203" s="8"/>
      <c r="S203" s="8"/>
      <c r="T203" s="8"/>
      <c r="U203" s="8"/>
      <c r="V203" s="8"/>
      <c r="W203" s="8"/>
      <c r="X203" s="8"/>
      <c r="Y203" s="8"/>
      <c r="Z203" s="8"/>
      <c r="AA203" s="8"/>
      <c r="AB203" s="8"/>
      <c r="AC203" s="8"/>
      <c r="AD203" s="8"/>
      <c r="AE203" s="8"/>
      <c r="AF203" s="8"/>
      <c r="AG203" s="8"/>
      <c r="AH203" s="9"/>
      <c r="AI203" s="9"/>
      <c r="AJ203" s="9"/>
      <c r="AK203" s="9"/>
      <c r="AL203" s="9"/>
      <c r="AM203" s="9"/>
      <c r="AN203" s="9"/>
    </row>
    <row r="204" spans="1:40" s="10" customFormat="1" ht="45">
      <c r="A204" s="204" t="s">
        <v>654</v>
      </c>
      <c r="B204" s="166" t="s">
        <v>109</v>
      </c>
      <c r="C204" s="167" t="s">
        <v>128</v>
      </c>
      <c r="D204" s="168" t="s">
        <v>1009</v>
      </c>
      <c r="E204" s="168" t="s">
        <v>85</v>
      </c>
      <c r="F204" s="168" t="s">
        <v>135</v>
      </c>
      <c r="G204" s="168" t="s">
        <v>34</v>
      </c>
      <c r="H204" s="168" t="s">
        <v>925</v>
      </c>
      <c r="I204" s="168" t="s">
        <v>562</v>
      </c>
      <c r="J204" s="169" t="s">
        <v>86</v>
      </c>
      <c r="K204" s="171">
        <v>0</v>
      </c>
      <c r="L204" s="171">
        <v>558483.37</v>
      </c>
      <c r="M204" s="97">
        <f t="shared" si="3"/>
        <v>-558483.37</v>
      </c>
      <c r="N204" s="8"/>
      <c r="O204" s="8"/>
      <c r="P204" s="8"/>
      <c r="Q204" s="8"/>
      <c r="R204" s="8"/>
      <c r="S204" s="8"/>
      <c r="T204" s="8"/>
      <c r="U204" s="8"/>
      <c r="V204" s="8"/>
      <c r="W204" s="8"/>
      <c r="X204" s="8"/>
      <c r="Y204" s="8"/>
      <c r="Z204" s="8"/>
      <c r="AA204" s="8"/>
      <c r="AB204" s="8"/>
      <c r="AC204" s="8"/>
      <c r="AD204" s="8"/>
      <c r="AE204" s="8"/>
      <c r="AF204" s="8"/>
      <c r="AG204" s="8"/>
      <c r="AH204" s="9"/>
      <c r="AI204" s="9"/>
      <c r="AJ204" s="9"/>
      <c r="AK204" s="9"/>
      <c r="AL204" s="9"/>
      <c r="AM204" s="9"/>
      <c r="AN204" s="9"/>
    </row>
    <row r="205" spans="1:40" s="10" customFormat="1" ht="22.5">
      <c r="A205" s="204" t="s">
        <v>634</v>
      </c>
      <c r="B205" s="166" t="s">
        <v>109</v>
      </c>
      <c r="C205" s="167" t="s">
        <v>36</v>
      </c>
      <c r="D205" s="168" t="s">
        <v>1009</v>
      </c>
      <c r="E205" s="168" t="s">
        <v>85</v>
      </c>
      <c r="F205" s="168" t="s">
        <v>135</v>
      </c>
      <c r="G205" s="168" t="s">
        <v>34</v>
      </c>
      <c r="H205" s="168" t="s">
        <v>925</v>
      </c>
      <c r="I205" s="168" t="s">
        <v>1011</v>
      </c>
      <c r="J205" s="169" t="s">
        <v>86</v>
      </c>
      <c r="K205" s="171">
        <f>10000+8000</f>
        <v>18000</v>
      </c>
      <c r="L205" s="171">
        <v>11000</v>
      </c>
      <c r="M205" s="97">
        <f t="shared" si="3"/>
        <v>7000</v>
      </c>
      <c r="N205" s="8"/>
      <c r="O205" s="8"/>
      <c r="P205" s="8"/>
      <c r="Q205" s="8"/>
      <c r="R205" s="8"/>
      <c r="S205" s="8"/>
      <c r="T205" s="8"/>
      <c r="U205" s="8"/>
      <c r="V205" s="8"/>
      <c r="W205" s="8"/>
      <c r="X205" s="8"/>
      <c r="Y205" s="8"/>
      <c r="Z205" s="8"/>
      <c r="AA205" s="8"/>
      <c r="AB205" s="8"/>
      <c r="AC205" s="8"/>
      <c r="AD205" s="8"/>
      <c r="AE205" s="8"/>
      <c r="AF205" s="8"/>
      <c r="AG205" s="8"/>
      <c r="AH205" s="9"/>
      <c r="AI205" s="9"/>
      <c r="AJ205" s="9"/>
      <c r="AK205" s="9"/>
      <c r="AL205" s="9"/>
      <c r="AM205" s="9"/>
      <c r="AN205" s="9"/>
    </row>
    <row r="206" spans="1:40" s="17" customFormat="1" ht="22.5">
      <c r="A206" s="204" t="s">
        <v>634</v>
      </c>
      <c r="B206" s="166" t="s">
        <v>109</v>
      </c>
      <c r="C206" s="167" t="s">
        <v>137</v>
      </c>
      <c r="D206" s="168" t="s">
        <v>1009</v>
      </c>
      <c r="E206" s="168" t="s">
        <v>85</v>
      </c>
      <c r="F206" s="168" t="s">
        <v>135</v>
      </c>
      <c r="G206" s="168" t="s">
        <v>34</v>
      </c>
      <c r="H206" s="168" t="s">
        <v>925</v>
      </c>
      <c r="I206" s="168" t="s">
        <v>1011</v>
      </c>
      <c r="J206" s="169" t="s">
        <v>86</v>
      </c>
      <c r="K206" s="171">
        <v>6600</v>
      </c>
      <c r="L206" s="170">
        <f>L207</f>
        <v>11232</v>
      </c>
      <c r="M206" s="97">
        <f t="shared" si="3"/>
        <v>-4632</v>
      </c>
      <c r="N206" s="15"/>
      <c r="O206" s="15"/>
      <c r="P206" s="15"/>
      <c r="Q206" s="15"/>
      <c r="R206" s="15"/>
      <c r="S206" s="15"/>
      <c r="T206" s="15"/>
      <c r="U206" s="15"/>
      <c r="V206" s="15"/>
      <c r="W206" s="15"/>
      <c r="X206" s="15"/>
      <c r="Y206" s="15"/>
      <c r="Z206" s="15"/>
      <c r="AA206" s="15"/>
      <c r="AB206" s="15"/>
      <c r="AC206" s="15"/>
      <c r="AD206" s="15"/>
      <c r="AE206" s="15"/>
      <c r="AF206" s="15"/>
      <c r="AG206" s="15"/>
      <c r="AH206" s="16"/>
      <c r="AI206" s="16"/>
      <c r="AJ206" s="16"/>
      <c r="AK206" s="16"/>
      <c r="AL206" s="16"/>
      <c r="AM206" s="16"/>
      <c r="AN206" s="16"/>
    </row>
    <row r="207" spans="1:40" s="10" customFormat="1" ht="22.5">
      <c r="A207" s="204" t="s">
        <v>634</v>
      </c>
      <c r="B207" s="166" t="s">
        <v>109</v>
      </c>
      <c r="C207" s="167" t="s">
        <v>137</v>
      </c>
      <c r="D207" s="168" t="s">
        <v>1009</v>
      </c>
      <c r="E207" s="168" t="s">
        <v>85</v>
      </c>
      <c r="F207" s="168" t="s">
        <v>135</v>
      </c>
      <c r="G207" s="168" t="s">
        <v>34</v>
      </c>
      <c r="H207" s="168" t="s">
        <v>925</v>
      </c>
      <c r="I207" s="168" t="s">
        <v>515</v>
      </c>
      <c r="J207" s="169" t="s">
        <v>86</v>
      </c>
      <c r="K207" s="171">
        <v>0</v>
      </c>
      <c r="L207" s="171">
        <v>11232</v>
      </c>
      <c r="M207" s="97">
        <f t="shared" si="3"/>
        <v>-11232</v>
      </c>
      <c r="N207" s="8"/>
      <c r="O207" s="8"/>
      <c r="P207" s="8"/>
      <c r="Q207" s="8"/>
      <c r="R207" s="8"/>
      <c r="S207" s="8"/>
      <c r="T207" s="8"/>
      <c r="U207" s="8"/>
      <c r="V207" s="8"/>
      <c r="W207" s="8"/>
      <c r="X207" s="8"/>
      <c r="Y207" s="8"/>
      <c r="Z207" s="8"/>
      <c r="AA207" s="8"/>
      <c r="AB207" s="8"/>
      <c r="AC207" s="8"/>
      <c r="AD207" s="8"/>
      <c r="AE207" s="8"/>
      <c r="AF207" s="8"/>
      <c r="AG207" s="8"/>
      <c r="AH207" s="9"/>
      <c r="AI207" s="9"/>
      <c r="AJ207" s="9"/>
      <c r="AK207" s="9"/>
      <c r="AL207" s="9"/>
      <c r="AM207" s="9"/>
      <c r="AN207" s="9"/>
    </row>
    <row r="208" spans="1:40" s="10" customFormat="1" ht="22.5">
      <c r="A208" s="204" t="s">
        <v>634</v>
      </c>
      <c r="B208" s="166" t="s">
        <v>109</v>
      </c>
      <c r="C208" s="167" t="s">
        <v>124</v>
      </c>
      <c r="D208" s="168" t="s">
        <v>1009</v>
      </c>
      <c r="E208" s="168" t="s">
        <v>85</v>
      </c>
      <c r="F208" s="168" t="s">
        <v>135</v>
      </c>
      <c r="G208" s="168" t="s">
        <v>34</v>
      </c>
      <c r="H208" s="168" t="s">
        <v>925</v>
      </c>
      <c r="I208" s="168" t="s">
        <v>1011</v>
      </c>
      <c r="J208" s="169" t="s">
        <v>86</v>
      </c>
      <c r="K208" s="171">
        <v>700000</v>
      </c>
      <c r="L208" s="170">
        <f>L209</f>
        <v>817254.6</v>
      </c>
      <c r="M208" s="97">
        <f t="shared" si="3"/>
        <v>-117254.59999999998</v>
      </c>
      <c r="N208" s="8"/>
      <c r="O208" s="8"/>
      <c r="P208" s="8"/>
      <c r="Q208" s="8"/>
      <c r="R208" s="8"/>
      <c r="S208" s="8"/>
      <c r="T208" s="8"/>
      <c r="U208" s="8"/>
      <c r="V208" s="8"/>
      <c r="W208" s="8"/>
      <c r="X208" s="8"/>
      <c r="Y208" s="8"/>
      <c r="Z208" s="8"/>
      <c r="AA208" s="8"/>
      <c r="AB208" s="8"/>
      <c r="AC208" s="8"/>
      <c r="AD208" s="8"/>
      <c r="AE208" s="8"/>
      <c r="AF208" s="8"/>
      <c r="AG208" s="8"/>
      <c r="AH208" s="9"/>
      <c r="AI208" s="9"/>
      <c r="AJ208" s="9"/>
      <c r="AK208" s="9"/>
      <c r="AL208" s="9"/>
      <c r="AM208" s="9"/>
      <c r="AN208" s="9"/>
    </row>
    <row r="209" spans="1:40" s="10" customFormat="1" ht="45">
      <c r="A209" s="204" t="s">
        <v>654</v>
      </c>
      <c r="B209" s="166" t="s">
        <v>109</v>
      </c>
      <c r="C209" s="167" t="s">
        <v>124</v>
      </c>
      <c r="D209" s="168" t="s">
        <v>1009</v>
      </c>
      <c r="E209" s="168" t="s">
        <v>85</v>
      </c>
      <c r="F209" s="168" t="s">
        <v>135</v>
      </c>
      <c r="G209" s="168" t="s">
        <v>34</v>
      </c>
      <c r="H209" s="168" t="s">
        <v>925</v>
      </c>
      <c r="I209" s="168" t="s">
        <v>562</v>
      </c>
      <c r="J209" s="169" t="s">
        <v>86</v>
      </c>
      <c r="K209" s="171">
        <v>0</v>
      </c>
      <c r="L209" s="171">
        <v>817254.6</v>
      </c>
      <c r="M209" s="146">
        <f t="shared" si="3"/>
        <v>-817254.6</v>
      </c>
      <c r="N209" s="8"/>
      <c r="O209" s="8"/>
      <c r="P209" s="8"/>
      <c r="Q209" s="8"/>
      <c r="R209" s="8"/>
      <c r="S209" s="8"/>
      <c r="T209" s="8"/>
      <c r="U209" s="8"/>
      <c r="V209" s="8"/>
      <c r="W209" s="8"/>
      <c r="X209" s="8"/>
      <c r="Y209" s="8"/>
      <c r="Z209" s="8"/>
      <c r="AA209" s="8"/>
      <c r="AB209" s="8"/>
      <c r="AC209" s="8"/>
      <c r="AD209" s="8"/>
      <c r="AE209" s="8"/>
      <c r="AF209" s="8"/>
      <c r="AG209" s="8"/>
      <c r="AH209" s="9"/>
      <c r="AI209" s="9"/>
      <c r="AJ209" s="9"/>
      <c r="AK209" s="9"/>
      <c r="AL209" s="9"/>
      <c r="AM209" s="9"/>
      <c r="AN209" s="9"/>
    </row>
    <row r="210" spans="1:40" s="17" customFormat="1" ht="22.5">
      <c r="A210" s="204" t="s">
        <v>634</v>
      </c>
      <c r="B210" s="166" t="s">
        <v>109</v>
      </c>
      <c r="C210" s="167" t="s">
        <v>430</v>
      </c>
      <c r="D210" s="168" t="s">
        <v>1009</v>
      </c>
      <c r="E210" s="168" t="s">
        <v>85</v>
      </c>
      <c r="F210" s="168" t="s">
        <v>135</v>
      </c>
      <c r="G210" s="168" t="s">
        <v>34</v>
      </c>
      <c r="H210" s="168" t="s">
        <v>925</v>
      </c>
      <c r="I210" s="168" t="s">
        <v>1011</v>
      </c>
      <c r="J210" s="169" t="s">
        <v>86</v>
      </c>
      <c r="K210" s="171">
        <v>0</v>
      </c>
      <c r="L210" s="170">
        <f>L211</f>
        <v>71930.11</v>
      </c>
      <c r="M210" s="97">
        <f t="shared" si="3"/>
        <v>-71930.11</v>
      </c>
      <c r="N210" s="15"/>
      <c r="O210" s="15"/>
      <c r="P210" s="15"/>
      <c r="Q210" s="15"/>
      <c r="R210" s="15"/>
      <c r="S210" s="15"/>
      <c r="T210" s="15"/>
      <c r="U210" s="15"/>
      <c r="V210" s="15"/>
      <c r="W210" s="15"/>
      <c r="X210" s="15"/>
      <c r="Y210" s="15"/>
      <c r="Z210" s="15"/>
      <c r="AA210" s="15"/>
      <c r="AB210" s="15"/>
      <c r="AC210" s="15"/>
      <c r="AD210" s="15"/>
      <c r="AE210" s="15"/>
      <c r="AF210" s="15"/>
      <c r="AG210" s="15"/>
      <c r="AH210" s="16"/>
      <c r="AI210" s="16"/>
      <c r="AJ210" s="16"/>
      <c r="AK210" s="16"/>
      <c r="AL210" s="16"/>
      <c r="AM210" s="16"/>
      <c r="AN210" s="16"/>
    </row>
    <row r="211" spans="1:40" s="10" customFormat="1" ht="45">
      <c r="A211" s="204" t="s">
        <v>654</v>
      </c>
      <c r="B211" s="166" t="s">
        <v>109</v>
      </c>
      <c r="C211" s="167" t="s">
        <v>430</v>
      </c>
      <c r="D211" s="168" t="s">
        <v>1009</v>
      </c>
      <c r="E211" s="168" t="s">
        <v>85</v>
      </c>
      <c r="F211" s="168" t="s">
        <v>135</v>
      </c>
      <c r="G211" s="168" t="s">
        <v>34</v>
      </c>
      <c r="H211" s="168" t="s">
        <v>925</v>
      </c>
      <c r="I211" s="168" t="s">
        <v>562</v>
      </c>
      <c r="J211" s="169" t="s">
        <v>86</v>
      </c>
      <c r="K211" s="171">
        <v>0</v>
      </c>
      <c r="L211" s="171">
        <v>71930.11</v>
      </c>
      <c r="M211" s="97">
        <f t="shared" si="3"/>
        <v>-71930.11</v>
      </c>
      <c r="N211" s="8"/>
      <c r="O211" s="8"/>
      <c r="P211" s="8"/>
      <c r="Q211" s="8"/>
      <c r="R211" s="8"/>
      <c r="S211" s="8"/>
      <c r="T211" s="8"/>
      <c r="U211" s="8"/>
      <c r="V211" s="8"/>
      <c r="W211" s="8"/>
      <c r="X211" s="8"/>
      <c r="Y211" s="8"/>
      <c r="Z211" s="8"/>
      <c r="AA211" s="8"/>
      <c r="AB211" s="8"/>
      <c r="AC211" s="8"/>
      <c r="AD211" s="8"/>
      <c r="AE211" s="8"/>
      <c r="AF211" s="8"/>
      <c r="AG211" s="8"/>
      <c r="AH211" s="9"/>
      <c r="AI211" s="9"/>
      <c r="AJ211" s="9"/>
      <c r="AK211" s="9"/>
      <c r="AL211" s="9"/>
      <c r="AM211" s="9"/>
      <c r="AN211" s="9"/>
    </row>
    <row r="212" spans="1:40" s="10" customFormat="1" ht="22.5">
      <c r="A212" s="212" t="s">
        <v>138</v>
      </c>
      <c r="B212" s="166" t="s">
        <v>109</v>
      </c>
      <c r="C212" s="167" t="s">
        <v>31</v>
      </c>
      <c r="D212" s="168" t="s">
        <v>1009</v>
      </c>
      <c r="E212" s="168" t="s">
        <v>85</v>
      </c>
      <c r="F212" s="168" t="s">
        <v>135</v>
      </c>
      <c r="G212" s="168" t="s">
        <v>34</v>
      </c>
      <c r="H212" s="168" t="s">
        <v>925</v>
      </c>
      <c r="I212" s="168" t="s">
        <v>578</v>
      </c>
      <c r="J212" s="169" t="s">
        <v>86</v>
      </c>
      <c r="K212" s="171">
        <v>55000</v>
      </c>
      <c r="L212" s="171">
        <v>41136.17</v>
      </c>
      <c r="M212" s="97">
        <f>K212-L212</f>
        <v>13863.830000000002</v>
      </c>
      <c r="N212" s="8"/>
      <c r="O212" s="8"/>
      <c r="P212" s="8"/>
      <c r="Q212" s="8"/>
      <c r="R212" s="8"/>
      <c r="S212" s="8"/>
      <c r="T212" s="8"/>
      <c r="U212" s="8"/>
      <c r="V212" s="8"/>
      <c r="W212" s="8"/>
      <c r="X212" s="8"/>
      <c r="Y212" s="8"/>
      <c r="Z212" s="8"/>
      <c r="AA212" s="8"/>
      <c r="AB212" s="8"/>
      <c r="AC212" s="8"/>
      <c r="AD212" s="8"/>
      <c r="AE212" s="8"/>
      <c r="AF212" s="8"/>
      <c r="AG212" s="8"/>
      <c r="AH212" s="9"/>
      <c r="AI212" s="9"/>
      <c r="AJ212" s="9"/>
      <c r="AK212" s="9"/>
      <c r="AL212" s="9"/>
      <c r="AM212" s="9"/>
      <c r="AN212" s="9"/>
    </row>
    <row r="213" spans="1:40" s="10" customFormat="1" ht="22.5">
      <c r="A213" s="212" t="s">
        <v>139</v>
      </c>
      <c r="B213" s="166" t="s">
        <v>109</v>
      </c>
      <c r="C213" s="167" t="s">
        <v>31</v>
      </c>
      <c r="D213" s="168" t="s">
        <v>1009</v>
      </c>
      <c r="E213" s="168" t="s">
        <v>85</v>
      </c>
      <c r="F213" s="168" t="s">
        <v>135</v>
      </c>
      <c r="G213" s="168" t="s">
        <v>34</v>
      </c>
      <c r="H213" s="168" t="s">
        <v>925</v>
      </c>
      <c r="I213" s="168" t="s">
        <v>579</v>
      </c>
      <c r="J213" s="169" t="s">
        <v>86</v>
      </c>
      <c r="K213" s="171">
        <f>10000+20000+20000</f>
        <v>50000</v>
      </c>
      <c r="L213" s="171">
        <v>77681.96</v>
      </c>
      <c r="M213" s="97">
        <f t="shared" si="3"/>
        <v>-27681.960000000006</v>
      </c>
      <c r="N213" s="8"/>
      <c r="O213" s="8"/>
      <c r="P213" s="8"/>
      <c r="Q213" s="8"/>
      <c r="R213" s="8"/>
      <c r="S213" s="8"/>
      <c r="T213" s="8"/>
      <c r="U213" s="8"/>
      <c r="V213" s="8"/>
      <c r="W213" s="8"/>
      <c r="X213" s="8"/>
      <c r="Y213" s="8"/>
      <c r="Z213" s="8"/>
      <c r="AA213" s="8"/>
      <c r="AB213" s="8"/>
      <c r="AC213" s="8"/>
      <c r="AD213" s="8"/>
      <c r="AE213" s="8"/>
      <c r="AF213" s="8"/>
      <c r="AG213" s="8"/>
      <c r="AH213" s="9"/>
      <c r="AI213" s="9"/>
      <c r="AJ213" s="9"/>
      <c r="AK213" s="9"/>
      <c r="AL213" s="9"/>
      <c r="AM213" s="9"/>
      <c r="AN213" s="9"/>
    </row>
    <row r="214" spans="1:40" s="10" customFormat="1" ht="22.5">
      <c r="A214" s="212" t="s">
        <v>633</v>
      </c>
      <c r="B214" s="166" t="s">
        <v>109</v>
      </c>
      <c r="C214" s="167" t="s">
        <v>31</v>
      </c>
      <c r="D214" s="168" t="s">
        <v>1009</v>
      </c>
      <c r="E214" s="168" t="s">
        <v>85</v>
      </c>
      <c r="F214" s="168" t="s">
        <v>135</v>
      </c>
      <c r="G214" s="168" t="s">
        <v>34</v>
      </c>
      <c r="H214" s="168" t="s">
        <v>925</v>
      </c>
      <c r="I214" s="168" t="s">
        <v>39</v>
      </c>
      <c r="J214" s="169" t="s">
        <v>86</v>
      </c>
      <c r="K214" s="171">
        <v>100</v>
      </c>
      <c r="L214" s="171">
        <v>0</v>
      </c>
      <c r="M214" s="144">
        <f t="shared" si="3"/>
        <v>100</v>
      </c>
      <c r="N214" s="8"/>
      <c r="O214" s="8"/>
      <c r="P214" s="8"/>
      <c r="Q214" s="8"/>
      <c r="R214" s="8"/>
      <c r="S214" s="8"/>
      <c r="T214" s="8"/>
      <c r="U214" s="8"/>
      <c r="V214" s="8"/>
      <c r="W214" s="8"/>
      <c r="X214" s="8"/>
      <c r="Y214" s="8"/>
      <c r="Z214" s="8"/>
      <c r="AA214" s="8"/>
      <c r="AB214" s="8"/>
      <c r="AC214" s="8"/>
      <c r="AD214" s="8"/>
      <c r="AE214" s="8"/>
      <c r="AF214" s="8"/>
      <c r="AG214" s="8"/>
      <c r="AH214" s="9"/>
      <c r="AI214" s="9"/>
      <c r="AJ214" s="9"/>
      <c r="AK214" s="9"/>
      <c r="AL214" s="9"/>
      <c r="AM214" s="9"/>
      <c r="AN214" s="9"/>
    </row>
    <row r="215" spans="1:40" s="10" customFormat="1" ht="22.5">
      <c r="A215" s="204" t="s">
        <v>634</v>
      </c>
      <c r="B215" s="166" t="s">
        <v>109</v>
      </c>
      <c r="C215" s="167" t="s">
        <v>806</v>
      </c>
      <c r="D215" s="168" t="s">
        <v>1009</v>
      </c>
      <c r="E215" s="168" t="s">
        <v>85</v>
      </c>
      <c r="F215" s="168" t="s">
        <v>135</v>
      </c>
      <c r="G215" s="168" t="s">
        <v>34</v>
      </c>
      <c r="H215" s="168" t="s">
        <v>925</v>
      </c>
      <c r="I215" s="168" t="s">
        <v>1011</v>
      </c>
      <c r="J215" s="169" t="s">
        <v>86</v>
      </c>
      <c r="K215" s="171">
        <v>4000</v>
      </c>
      <c r="L215" s="171">
        <v>0</v>
      </c>
      <c r="M215" s="146">
        <f t="shared" si="3"/>
        <v>4000</v>
      </c>
      <c r="N215" s="8"/>
      <c r="O215" s="8"/>
      <c r="P215" s="8"/>
      <c r="Q215" s="8"/>
      <c r="R215" s="8"/>
      <c r="S215" s="8"/>
      <c r="T215" s="8"/>
      <c r="U215" s="8"/>
      <c r="V215" s="8"/>
      <c r="W215" s="8"/>
      <c r="X215" s="8"/>
      <c r="Y215" s="8"/>
      <c r="Z215" s="8"/>
      <c r="AA215" s="8"/>
      <c r="AB215" s="8"/>
      <c r="AC215" s="8"/>
      <c r="AD215" s="8"/>
      <c r="AE215" s="8"/>
      <c r="AF215" s="8"/>
      <c r="AG215" s="8"/>
      <c r="AH215" s="9"/>
      <c r="AI215" s="9"/>
      <c r="AJ215" s="9"/>
      <c r="AK215" s="9"/>
      <c r="AL215" s="9"/>
      <c r="AM215" s="9"/>
      <c r="AN215" s="9"/>
    </row>
    <row r="216" spans="1:40" s="10" customFormat="1" ht="22.5">
      <c r="A216" s="204" t="s">
        <v>634</v>
      </c>
      <c r="B216" s="166" t="s">
        <v>109</v>
      </c>
      <c r="C216" s="167" t="s">
        <v>808</v>
      </c>
      <c r="D216" s="168" t="s">
        <v>1009</v>
      </c>
      <c r="E216" s="168" t="s">
        <v>85</v>
      </c>
      <c r="F216" s="168" t="s">
        <v>135</v>
      </c>
      <c r="G216" s="168" t="s">
        <v>34</v>
      </c>
      <c r="H216" s="168" t="s">
        <v>925</v>
      </c>
      <c r="I216" s="168" t="s">
        <v>1011</v>
      </c>
      <c r="J216" s="169" t="s">
        <v>86</v>
      </c>
      <c r="K216" s="171">
        <v>700000</v>
      </c>
      <c r="L216" s="171">
        <v>361097.98</v>
      </c>
      <c r="M216" s="146">
        <f aca="true" t="shared" si="5" ref="M216:M283">K216-L216</f>
        <v>338902.02</v>
      </c>
      <c r="N216" s="8"/>
      <c r="O216" s="8"/>
      <c r="P216" s="8"/>
      <c r="Q216" s="8"/>
      <c r="R216" s="8"/>
      <c r="S216" s="8"/>
      <c r="T216" s="8"/>
      <c r="U216" s="8"/>
      <c r="V216" s="8"/>
      <c r="W216" s="8"/>
      <c r="X216" s="8"/>
      <c r="Y216" s="8"/>
      <c r="Z216" s="8"/>
      <c r="AA216" s="8"/>
      <c r="AB216" s="8"/>
      <c r="AC216" s="8"/>
      <c r="AD216" s="8"/>
      <c r="AE216" s="8"/>
      <c r="AF216" s="8"/>
      <c r="AG216" s="8"/>
      <c r="AH216" s="9"/>
      <c r="AI216" s="9"/>
      <c r="AJ216" s="9"/>
      <c r="AK216" s="9"/>
      <c r="AL216" s="9"/>
      <c r="AM216" s="9"/>
      <c r="AN216" s="9"/>
    </row>
    <row r="217" spans="1:40" s="10" customFormat="1" ht="22.5">
      <c r="A217" s="204" t="s">
        <v>634</v>
      </c>
      <c r="B217" s="166" t="s">
        <v>109</v>
      </c>
      <c r="C217" s="167" t="s">
        <v>570</v>
      </c>
      <c r="D217" s="168" t="s">
        <v>1009</v>
      </c>
      <c r="E217" s="168" t="s">
        <v>85</v>
      </c>
      <c r="F217" s="168" t="s">
        <v>135</v>
      </c>
      <c r="G217" s="168" t="s">
        <v>34</v>
      </c>
      <c r="H217" s="168" t="s">
        <v>925</v>
      </c>
      <c r="I217" s="168" t="s">
        <v>1011</v>
      </c>
      <c r="J217" s="169" t="s">
        <v>86</v>
      </c>
      <c r="K217" s="171">
        <v>0</v>
      </c>
      <c r="L217" s="171">
        <v>1424.59</v>
      </c>
      <c r="M217" s="97">
        <f t="shared" si="5"/>
        <v>-1424.59</v>
      </c>
      <c r="N217" s="8"/>
      <c r="O217" s="8"/>
      <c r="P217" s="8"/>
      <c r="Q217" s="8"/>
      <c r="R217" s="8"/>
      <c r="S217" s="8"/>
      <c r="T217" s="8"/>
      <c r="U217" s="8"/>
      <c r="V217" s="8"/>
      <c r="W217" s="8"/>
      <c r="X217" s="8"/>
      <c r="Y217" s="8"/>
      <c r="Z217" s="8"/>
      <c r="AA217" s="8"/>
      <c r="AB217" s="8"/>
      <c r="AC217" s="8"/>
      <c r="AD217" s="8"/>
      <c r="AE217" s="8"/>
      <c r="AF217" s="8"/>
      <c r="AG217" s="8"/>
      <c r="AH217" s="9"/>
      <c r="AI217" s="9"/>
      <c r="AJ217" s="9"/>
      <c r="AK217" s="9"/>
      <c r="AL217" s="9"/>
      <c r="AM217" s="9"/>
      <c r="AN217" s="9"/>
    </row>
    <row r="218" spans="1:40" s="10" customFormat="1" ht="22.5">
      <c r="A218" s="204" t="s">
        <v>634</v>
      </c>
      <c r="B218" s="166" t="s">
        <v>109</v>
      </c>
      <c r="C218" s="167" t="s">
        <v>567</v>
      </c>
      <c r="D218" s="168" t="s">
        <v>1009</v>
      </c>
      <c r="E218" s="168" t="s">
        <v>85</v>
      </c>
      <c r="F218" s="168" t="s">
        <v>135</v>
      </c>
      <c r="G218" s="168" t="s">
        <v>34</v>
      </c>
      <c r="H218" s="168" t="s">
        <v>925</v>
      </c>
      <c r="I218" s="168" t="s">
        <v>1011</v>
      </c>
      <c r="J218" s="169" t="s">
        <v>86</v>
      </c>
      <c r="K218" s="171">
        <v>125000</v>
      </c>
      <c r="L218" s="171">
        <v>2812630.29</v>
      </c>
      <c r="M218" s="97">
        <f t="shared" si="5"/>
        <v>-2687630.29</v>
      </c>
      <c r="N218" s="8"/>
      <c r="O218" s="8"/>
      <c r="P218" s="8"/>
      <c r="Q218" s="8"/>
      <c r="R218" s="8"/>
      <c r="S218" s="8"/>
      <c r="T218" s="8"/>
      <c r="U218" s="8"/>
      <c r="V218" s="8"/>
      <c r="W218" s="8"/>
      <c r="X218" s="8"/>
      <c r="Y218" s="8"/>
      <c r="Z218" s="8"/>
      <c r="AA218" s="8"/>
      <c r="AB218" s="8"/>
      <c r="AC218" s="8"/>
      <c r="AD218" s="8"/>
      <c r="AE218" s="8"/>
      <c r="AF218" s="8"/>
      <c r="AG218" s="8"/>
      <c r="AH218" s="9"/>
      <c r="AI218" s="9"/>
      <c r="AJ218" s="9"/>
      <c r="AK218" s="9"/>
      <c r="AL218" s="9"/>
      <c r="AM218" s="9"/>
      <c r="AN218" s="9"/>
    </row>
    <row r="219" spans="1:40" s="10" customFormat="1" ht="22.5">
      <c r="A219" s="204" t="s">
        <v>634</v>
      </c>
      <c r="B219" s="166" t="s">
        <v>109</v>
      </c>
      <c r="C219" s="167" t="s">
        <v>571</v>
      </c>
      <c r="D219" s="168" t="s">
        <v>1009</v>
      </c>
      <c r="E219" s="168" t="s">
        <v>85</v>
      </c>
      <c r="F219" s="168" t="s">
        <v>135</v>
      </c>
      <c r="G219" s="168" t="s">
        <v>34</v>
      </c>
      <c r="H219" s="168" t="s">
        <v>925</v>
      </c>
      <c r="I219" s="168" t="s">
        <v>1011</v>
      </c>
      <c r="J219" s="169" t="s">
        <v>86</v>
      </c>
      <c r="K219" s="171">
        <v>32640</v>
      </c>
      <c r="L219" s="171">
        <v>20576.94</v>
      </c>
      <c r="M219" s="97">
        <f t="shared" si="5"/>
        <v>12063.060000000001</v>
      </c>
      <c r="N219" s="8"/>
      <c r="O219" s="8"/>
      <c r="P219" s="8"/>
      <c r="Q219" s="8"/>
      <c r="R219" s="8"/>
      <c r="S219" s="8"/>
      <c r="T219" s="8"/>
      <c r="U219" s="8"/>
      <c r="V219" s="8"/>
      <c r="W219" s="8"/>
      <c r="X219" s="8"/>
      <c r="Y219" s="8"/>
      <c r="Z219" s="8"/>
      <c r="AA219" s="8"/>
      <c r="AB219" s="8"/>
      <c r="AC219" s="8"/>
      <c r="AD219" s="8"/>
      <c r="AE219" s="8"/>
      <c r="AF219" s="8"/>
      <c r="AG219" s="8"/>
      <c r="AH219" s="9"/>
      <c r="AI219" s="9"/>
      <c r="AJ219" s="9"/>
      <c r="AK219" s="9"/>
      <c r="AL219" s="9"/>
      <c r="AM219" s="9"/>
      <c r="AN219" s="9"/>
    </row>
    <row r="220" spans="1:40" s="10" customFormat="1" ht="15">
      <c r="A220" s="213" t="s">
        <v>635</v>
      </c>
      <c r="B220" s="155" t="s">
        <v>109</v>
      </c>
      <c r="C220" s="161" t="s">
        <v>1008</v>
      </c>
      <c r="D220" s="162" t="s">
        <v>1009</v>
      </c>
      <c r="E220" s="162" t="s">
        <v>140</v>
      </c>
      <c r="F220" s="162" t="s">
        <v>1010</v>
      </c>
      <c r="G220" s="162" t="s">
        <v>1008</v>
      </c>
      <c r="H220" s="162" t="s">
        <v>1010</v>
      </c>
      <c r="I220" s="162" t="s">
        <v>1011</v>
      </c>
      <c r="J220" s="163" t="s">
        <v>1008</v>
      </c>
      <c r="K220" s="164">
        <f>K221</f>
        <v>0</v>
      </c>
      <c r="L220" s="164">
        <f>L221</f>
        <v>-2975226.23</v>
      </c>
      <c r="M220" s="97">
        <f t="shared" si="5"/>
        <v>2975226.23</v>
      </c>
      <c r="N220" s="8"/>
      <c r="O220" s="8"/>
      <c r="P220" s="8"/>
      <c r="Q220" s="8"/>
      <c r="R220" s="8"/>
      <c r="S220" s="8"/>
      <c r="T220" s="8"/>
      <c r="U220" s="8"/>
      <c r="V220" s="8"/>
      <c r="W220" s="8"/>
      <c r="X220" s="8"/>
      <c r="Y220" s="8"/>
      <c r="Z220" s="8"/>
      <c r="AA220" s="8"/>
      <c r="AB220" s="8"/>
      <c r="AC220" s="8"/>
      <c r="AD220" s="8"/>
      <c r="AE220" s="8"/>
      <c r="AF220" s="8"/>
      <c r="AG220" s="8"/>
      <c r="AH220" s="9"/>
      <c r="AI220" s="9"/>
      <c r="AJ220" s="9"/>
      <c r="AK220" s="9"/>
      <c r="AL220" s="9"/>
      <c r="AM220" s="9"/>
      <c r="AN220" s="9"/>
    </row>
    <row r="221" spans="1:40" s="17" customFormat="1" ht="15.75">
      <c r="A221" s="214" t="s">
        <v>605</v>
      </c>
      <c r="B221" s="155" t="s">
        <v>109</v>
      </c>
      <c r="C221" s="161" t="s">
        <v>1008</v>
      </c>
      <c r="D221" s="162" t="s">
        <v>1009</v>
      </c>
      <c r="E221" s="162" t="s">
        <v>140</v>
      </c>
      <c r="F221" s="162" t="s">
        <v>1013</v>
      </c>
      <c r="G221" s="162" t="s">
        <v>1008</v>
      </c>
      <c r="H221" s="162" t="s">
        <v>1010</v>
      </c>
      <c r="I221" s="162" t="s">
        <v>1011</v>
      </c>
      <c r="J221" s="163" t="s">
        <v>141</v>
      </c>
      <c r="K221" s="164">
        <f>K225+K226</f>
        <v>0</v>
      </c>
      <c r="L221" s="164">
        <f>SUM(L222:L226)</f>
        <v>-2975226.23</v>
      </c>
      <c r="M221" s="148">
        <f t="shared" si="5"/>
        <v>2975226.23</v>
      </c>
      <c r="N221" s="15"/>
      <c r="O221" s="15"/>
      <c r="P221" s="15"/>
      <c r="Q221" s="15"/>
      <c r="R221" s="15"/>
      <c r="S221" s="15"/>
      <c r="T221" s="15"/>
      <c r="U221" s="15"/>
      <c r="V221" s="15"/>
      <c r="W221" s="15"/>
      <c r="X221" s="15"/>
      <c r="Y221" s="15"/>
      <c r="Z221" s="15"/>
      <c r="AA221" s="15"/>
      <c r="AB221" s="15"/>
      <c r="AC221" s="15"/>
      <c r="AD221" s="15"/>
      <c r="AE221" s="15"/>
      <c r="AF221" s="15"/>
      <c r="AG221" s="15"/>
      <c r="AH221" s="16"/>
      <c r="AI221" s="16"/>
      <c r="AJ221" s="16"/>
      <c r="AK221" s="16"/>
      <c r="AL221" s="16"/>
      <c r="AM221" s="16"/>
      <c r="AN221" s="16"/>
    </row>
    <row r="222" spans="1:40" s="17" customFormat="1" ht="15.75">
      <c r="A222" s="204" t="s">
        <v>636</v>
      </c>
      <c r="B222" s="166" t="s">
        <v>109</v>
      </c>
      <c r="C222" s="167" t="s">
        <v>31</v>
      </c>
      <c r="D222" s="168" t="s">
        <v>1009</v>
      </c>
      <c r="E222" s="168" t="s">
        <v>140</v>
      </c>
      <c r="F222" s="168" t="s">
        <v>1013</v>
      </c>
      <c r="G222" s="168" t="s">
        <v>34</v>
      </c>
      <c r="H222" s="168" t="s">
        <v>925</v>
      </c>
      <c r="I222" s="168" t="s">
        <v>1011</v>
      </c>
      <c r="J222" s="169" t="s">
        <v>141</v>
      </c>
      <c r="K222" s="97">
        <v>0</v>
      </c>
      <c r="L222" s="97">
        <v>-346000</v>
      </c>
      <c r="M222" s="146">
        <f t="shared" si="5"/>
        <v>346000</v>
      </c>
      <c r="N222" s="15"/>
      <c r="O222" s="15"/>
      <c r="P222" s="15"/>
      <c r="Q222" s="15"/>
      <c r="R222" s="15"/>
      <c r="S222" s="15"/>
      <c r="T222" s="15"/>
      <c r="U222" s="15"/>
      <c r="V222" s="15"/>
      <c r="W222" s="15"/>
      <c r="X222" s="15"/>
      <c r="Y222" s="15"/>
      <c r="Z222" s="15"/>
      <c r="AA222" s="15"/>
      <c r="AB222" s="15"/>
      <c r="AC222" s="15"/>
      <c r="AD222" s="15"/>
      <c r="AE222" s="15"/>
      <c r="AF222" s="15"/>
      <c r="AG222" s="15"/>
      <c r="AH222" s="16"/>
      <c r="AI222" s="16"/>
      <c r="AJ222" s="16"/>
      <c r="AK222" s="16"/>
      <c r="AL222" s="16"/>
      <c r="AM222" s="16"/>
      <c r="AN222" s="16"/>
    </row>
    <row r="223" spans="1:40" s="10" customFormat="1" ht="15">
      <c r="A223" s="204" t="s">
        <v>636</v>
      </c>
      <c r="B223" s="166" t="s">
        <v>109</v>
      </c>
      <c r="C223" s="167" t="s">
        <v>806</v>
      </c>
      <c r="D223" s="168" t="s">
        <v>1009</v>
      </c>
      <c r="E223" s="168" t="s">
        <v>140</v>
      </c>
      <c r="F223" s="168" t="s">
        <v>1013</v>
      </c>
      <c r="G223" s="168" t="s">
        <v>34</v>
      </c>
      <c r="H223" s="168" t="s">
        <v>925</v>
      </c>
      <c r="I223" s="168" t="s">
        <v>1011</v>
      </c>
      <c r="J223" s="169" t="s">
        <v>141</v>
      </c>
      <c r="K223" s="97">
        <v>0</v>
      </c>
      <c r="L223" s="97">
        <v>430.09</v>
      </c>
      <c r="M223" s="97">
        <f>K223-L223</f>
        <v>-430.09</v>
      </c>
      <c r="N223" s="8"/>
      <c r="O223" s="8"/>
      <c r="P223" s="8"/>
      <c r="Q223" s="8"/>
      <c r="R223" s="8"/>
      <c r="S223" s="8"/>
      <c r="T223" s="8"/>
      <c r="U223" s="8"/>
      <c r="V223" s="8"/>
      <c r="W223" s="8"/>
      <c r="X223" s="8"/>
      <c r="Y223" s="8"/>
      <c r="Z223" s="8"/>
      <c r="AA223" s="8"/>
      <c r="AB223" s="8"/>
      <c r="AC223" s="8"/>
      <c r="AD223" s="8"/>
      <c r="AE223" s="8"/>
      <c r="AF223" s="8"/>
      <c r="AG223" s="8"/>
      <c r="AH223" s="9"/>
      <c r="AI223" s="9"/>
      <c r="AJ223" s="9"/>
      <c r="AK223" s="9"/>
      <c r="AL223" s="9"/>
      <c r="AM223" s="9"/>
      <c r="AN223" s="9"/>
    </row>
    <row r="224" spans="1:40" s="10" customFormat="1" ht="15">
      <c r="A224" s="204" t="s">
        <v>636</v>
      </c>
      <c r="B224" s="166" t="s">
        <v>109</v>
      </c>
      <c r="C224" s="167" t="s">
        <v>808</v>
      </c>
      <c r="D224" s="168" t="s">
        <v>1009</v>
      </c>
      <c r="E224" s="168" t="s">
        <v>140</v>
      </c>
      <c r="F224" s="168" t="s">
        <v>1013</v>
      </c>
      <c r="G224" s="168" t="s">
        <v>34</v>
      </c>
      <c r="H224" s="168" t="s">
        <v>925</v>
      </c>
      <c r="I224" s="168" t="s">
        <v>1011</v>
      </c>
      <c r="J224" s="169" t="s">
        <v>141</v>
      </c>
      <c r="K224" s="97">
        <v>0</v>
      </c>
      <c r="L224" s="97">
        <v>-4271435</v>
      </c>
      <c r="M224" s="97">
        <f t="shared" si="5"/>
        <v>4271435</v>
      </c>
      <c r="N224" s="8"/>
      <c r="O224" s="8"/>
      <c r="P224" s="8"/>
      <c r="Q224" s="8"/>
      <c r="R224" s="8"/>
      <c r="S224" s="8"/>
      <c r="T224" s="8"/>
      <c r="U224" s="8"/>
      <c r="V224" s="8"/>
      <c r="W224" s="8"/>
      <c r="X224" s="8"/>
      <c r="Y224" s="8"/>
      <c r="Z224" s="8"/>
      <c r="AA224" s="8"/>
      <c r="AB224" s="8"/>
      <c r="AC224" s="8"/>
      <c r="AD224" s="8"/>
      <c r="AE224" s="8"/>
      <c r="AF224" s="8"/>
      <c r="AG224" s="8"/>
      <c r="AH224" s="9"/>
      <c r="AI224" s="9"/>
      <c r="AJ224" s="9"/>
      <c r="AK224" s="9"/>
      <c r="AL224" s="9"/>
      <c r="AM224" s="9"/>
      <c r="AN224" s="9"/>
    </row>
    <row r="225" spans="1:40" s="10" customFormat="1" ht="15">
      <c r="A225" s="204" t="s">
        <v>636</v>
      </c>
      <c r="B225" s="166" t="s">
        <v>109</v>
      </c>
      <c r="C225" s="167" t="s">
        <v>37</v>
      </c>
      <c r="D225" s="168" t="s">
        <v>1009</v>
      </c>
      <c r="E225" s="168" t="s">
        <v>140</v>
      </c>
      <c r="F225" s="168" t="s">
        <v>1013</v>
      </c>
      <c r="G225" s="168" t="s">
        <v>34</v>
      </c>
      <c r="H225" s="168" t="s">
        <v>925</v>
      </c>
      <c r="I225" s="168" t="s">
        <v>1011</v>
      </c>
      <c r="J225" s="169" t="s">
        <v>141</v>
      </c>
      <c r="K225" s="171">
        <v>0</v>
      </c>
      <c r="L225" s="171">
        <v>73065.78</v>
      </c>
      <c r="M225" s="97">
        <f t="shared" si="5"/>
        <v>-73065.78</v>
      </c>
      <c r="N225" s="8"/>
      <c r="O225" s="8"/>
      <c r="P225" s="8"/>
      <c r="Q225" s="8"/>
      <c r="R225" s="8"/>
      <c r="S225" s="8"/>
      <c r="T225" s="8"/>
      <c r="U225" s="8"/>
      <c r="V225" s="8"/>
      <c r="W225" s="8"/>
      <c r="X225" s="8"/>
      <c r="Y225" s="8"/>
      <c r="Z225" s="8"/>
      <c r="AA225" s="8"/>
      <c r="AB225" s="8"/>
      <c r="AC225" s="8"/>
      <c r="AD225" s="8"/>
      <c r="AE225" s="8"/>
      <c r="AF225" s="8"/>
      <c r="AG225" s="8"/>
      <c r="AH225" s="9"/>
      <c r="AI225" s="9"/>
      <c r="AJ225" s="9"/>
      <c r="AK225" s="9"/>
      <c r="AL225" s="9"/>
      <c r="AM225" s="9"/>
      <c r="AN225" s="9"/>
    </row>
    <row r="226" spans="1:40" s="10" customFormat="1" ht="15">
      <c r="A226" s="204" t="s">
        <v>636</v>
      </c>
      <c r="B226" s="166" t="s">
        <v>109</v>
      </c>
      <c r="C226" s="167" t="s">
        <v>195</v>
      </c>
      <c r="D226" s="168" t="s">
        <v>1009</v>
      </c>
      <c r="E226" s="168" t="s">
        <v>140</v>
      </c>
      <c r="F226" s="168" t="s">
        <v>1013</v>
      </c>
      <c r="G226" s="168" t="s">
        <v>34</v>
      </c>
      <c r="H226" s="168" t="s">
        <v>925</v>
      </c>
      <c r="I226" s="168" t="s">
        <v>1011</v>
      </c>
      <c r="J226" s="169" t="s">
        <v>141</v>
      </c>
      <c r="K226" s="171">
        <v>0</v>
      </c>
      <c r="L226" s="171">
        <v>1568712.9</v>
      </c>
      <c r="M226" s="97">
        <f t="shared" si="5"/>
        <v>-1568712.9</v>
      </c>
      <c r="N226" s="8"/>
      <c r="O226" s="8"/>
      <c r="P226" s="8"/>
      <c r="Q226" s="8"/>
      <c r="R226" s="8"/>
      <c r="S226" s="8"/>
      <c r="T226" s="8"/>
      <c r="U226" s="8"/>
      <c r="V226" s="8"/>
      <c r="W226" s="8"/>
      <c r="X226" s="8"/>
      <c r="Y226" s="8"/>
      <c r="Z226" s="8"/>
      <c r="AA226" s="8"/>
      <c r="AB226" s="8"/>
      <c r="AC226" s="8"/>
      <c r="AD226" s="8"/>
      <c r="AE226" s="8"/>
      <c r="AF226" s="8"/>
      <c r="AG226" s="8"/>
      <c r="AH226" s="9"/>
      <c r="AI226" s="9"/>
      <c r="AJ226" s="9"/>
      <c r="AK226" s="9"/>
      <c r="AL226" s="9"/>
      <c r="AM226" s="9"/>
      <c r="AN226" s="9"/>
    </row>
    <row r="227" spans="1:40" s="10" customFormat="1" ht="15">
      <c r="A227" s="213" t="s">
        <v>76</v>
      </c>
      <c r="B227" s="155" t="s">
        <v>109</v>
      </c>
      <c r="C227" s="161" t="s">
        <v>1008</v>
      </c>
      <c r="D227" s="215" t="s">
        <v>142</v>
      </c>
      <c r="E227" s="215" t="s">
        <v>1010</v>
      </c>
      <c r="F227" s="215" t="s">
        <v>1010</v>
      </c>
      <c r="G227" s="215" t="s">
        <v>1008</v>
      </c>
      <c r="H227" s="215" t="s">
        <v>1010</v>
      </c>
      <c r="I227" s="157" t="s">
        <v>1011</v>
      </c>
      <c r="J227" s="216" t="s">
        <v>1008</v>
      </c>
      <c r="K227" s="159">
        <f>K228+K356+K344+K340+K337</f>
        <v>6274263341.639998</v>
      </c>
      <c r="L227" s="159">
        <f>L228+L356+L344+L340+L337</f>
        <v>6228110036.089999</v>
      </c>
      <c r="M227" s="97">
        <f t="shared" si="5"/>
        <v>46153305.54999924</v>
      </c>
      <c r="N227" s="8"/>
      <c r="O227" s="8"/>
      <c r="P227" s="8"/>
      <c r="Q227" s="8"/>
      <c r="R227" s="8"/>
      <c r="S227" s="8"/>
      <c r="T227" s="8"/>
      <c r="U227" s="8"/>
      <c r="V227" s="8"/>
      <c r="W227" s="8"/>
      <c r="X227" s="8"/>
      <c r="Y227" s="8"/>
      <c r="Z227" s="8"/>
      <c r="AA227" s="8"/>
      <c r="AB227" s="8"/>
      <c r="AC227" s="8"/>
      <c r="AD227" s="8"/>
      <c r="AE227" s="8"/>
      <c r="AF227" s="8"/>
      <c r="AG227" s="8"/>
      <c r="AH227" s="9"/>
      <c r="AI227" s="9"/>
      <c r="AJ227" s="9"/>
      <c r="AK227" s="9"/>
      <c r="AL227" s="9"/>
      <c r="AM227" s="9"/>
      <c r="AN227" s="9"/>
    </row>
    <row r="228" spans="1:40" s="10" customFormat="1" ht="22.5">
      <c r="A228" s="189" t="s">
        <v>637</v>
      </c>
      <c r="B228" s="155" t="s">
        <v>109</v>
      </c>
      <c r="C228" s="161" t="s">
        <v>1008</v>
      </c>
      <c r="D228" s="162" t="s">
        <v>142</v>
      </c>
      <c r="E228" s="162" t="s">
        <v>1016</v>
      </c>
      <c r="F228" s="162" t="s">
        <v>1010</v>
      </c>
      <c r="G228" s="162" t="s">
        <v>1008</v>
      </c>
      <c r="H228" s="162" t="s">
        <v>1010</v>
      </c>
      <c r="I228" s="162" t="s">
        <v>1011</v>
      </c>
      <c r="J228" s="163" t="s">
        <v>1008</v>
      </c>
      <c r="K228" s="164">
        <f>K229+K235+K268+K328</f>
        <v>6271866062.579999</v>
      </c>
      <c r="L228" s="164">
        <f>L229+L235+L268+L328</f>
        <v>6224686149.54</v>
      </c>
      <c r="M228" s="97">
        <f t="shared" si="5"/>
        <v>47179913.03999901</v>
      </c>
      <c r="N228" s="8"/>
      <c r="O228" s="8"/>
      <c r="P228" s="8"/>
      <c r="Q228" s="8"/>
      <c r="R228" s="8"/>
      <c r="S228" s="8"/>
      <c r="T228" s="8"/>
      <c r="U228" s="8"/>
      <c r="V228" s="8"/>
      <c r="W228" s="8"/>
      <c r="X228" s="8"/>
      <c r="Y228" s="8"/>
      <c r="Z228" s="8"/>
      <c r="AA228" s="8"/>
      <c r="AB228" s="8"/>
      <c r="AC228" s="8"/>
      <c r="AD228" s="8"/>
      <c r="AE228" s="8"/>
      <c r="AF228" s="8"/>
      <c r="AG228" s="8"/>
      <c r="AH228" s="9"/>
      <c r="AI228" s="9"/>
      <c r="AJ228" s="9"/>
      <c r="AK228" s="9"/>
      <c r="AL228" s="9"/>
      <c r="AM228" s="9"/>
      <c r="AN228" s="9"/>
    </row>
    <row r="229" spans="1:40" s="10" customFormat="1" ht="22.5">
      <c r="A229" s="160" t="s">
        <v>638</v>
      </c>
      <c r="B229" s="155" t="s">
        <v>109</v>
      </c>
      <c r="C229" s="161" t="s">
        <v>1008</v>
      </c>
      <c r="D229" s="162" t="s">
        <v>142</v>
      </c>
      <c r="E229" s="162" t="s">
        <v>1016</v>
      </c>
      <c r="F229" s="162" t="s">
        <v>1013</v>
      </c>
      <c r="G229" s="162" t="s">
        <v>1008</v>
      </c>
      <c r="H229" s="162" t="s">
        <v>1010</v>
      </c>
      <c r="I229" s="162" t="s">
        <v>1011</v>
      </c>
      <c r="J229" s="163" t="s">
        <v>143</v>
      </c>
      <c r="K229" s="164">
        <f>K230+K233</f>
        <v>2739474500</v>
      </c>
      <c r="L229" s="164">
        <f>L230+L233</f>
        <v>2739474500</v>
      </c>
      <c r="M229" s="97">
        <f t="shared" si="5"/>
        <v>0</v>
      </c>
      <c r="N229" s="8"/>
      <c r="O229" s="8"/>
      <c r="P229" s="8"/>
      <c r="Q229" s="8"/>
      <c r="R229" s="8"/>
      <c r="S229" s="8"/>
      <c r="T229" s="8"/>
      <c r="U229" s="8"/>
      <c r="V229" s="8"/>
      <c r="W229" s="8"/>
      <c r="X229" s="8"/>
      <c r="Y229" s="8"/>
      <c r="Z229" s="8"/>
      <c r="AA229" s="8"/>
      <c r="AB229" s="8"/>
      <c r="AC229" s="8"/>
      <c r="AD229" s="8"/>
      <c r="AE229" s="8"/>
      <c r="AF229" s="8"/>
      <c r="AG229" s="8"/>
      <c r="AH229" s="9"/>
      <c r="AI229" s="9"/>
      <c r="AJ229" s="9"/>
      <c r="AK229" s="9"/>
      <c r="AL229" s="9"/>
      <c r="AM229" s="9"/>
      <c r="AN229" s="9"/>
    </row>
    <row r="230" spans="1:40" s="10" customFormat="1" ht="15">
      <c r="A230" s="217" t="s">
        <v>639</v>
      </c>
      <c r="B230" s="166" t="s">
        <v>109</v>
      </c>
      <c r="C230" s="167" t="s">
        <v>1008</v>
      </c>
      <c r="D230" s="218" t="s">
        <v>142</v>
      </c>
      <c r="E230" s="218" t="s">
        <v>1016</v>
      </c>
      <c r="F230" s="218" t="s">
        <v>1013</v>
      </c>
      <c r="G230" s="218" t="s">
        <v>144</v>
      </c>
      <c r="H230" s="218" t="s">
        <v>1010</v>
      </c>
      <c r="I230" s="218" t="s">
        <v>1011</v>
      </c>
      <c r="J230" s="219" t="s">
        <v>143</v>
      </c>
      <c r="K230" s="170">
        <f>K231</f>
        <v>2580865800</v>
      </c>
      <c r="L230" s="170">
        <f>L231</f>
        <v>2580865800</v>
      </c>
      <c r="M230" s="97">
        <f t="shared" si="5"/>
        <v>0</v>
      </c>
      <c r="N230" s="8"/>
      <c r="O230" s="8"/>
      <c r="P230" s="8"/>
      <c r="Q230" s="8"/>
      <c r="R230" s="8"/>
      <c r="S230" s="8"/>
      <c r="T230" s="8"/>
      <c r="U230" s="8"/>
      <c r="V230" s="8"/>
      <c r="W230" s="8"/>
      <c r="X230" s="8"/>
      <c r="Y230" s="8"/>
      <c r="Z230" s="8"/>
      <c r="AA230" s="8"/>
      <c r="AB230" s="8"/>
      <c r="AC230" s="8"/>
      <c r="AD230" s="8"/>
      <c r="AE230" s="8"/>
      <c r="AF230" s="8"/>
      <c r="AG230" s="8"/>
      <c r="AH230" s="9"/>
      <c r="AI230" s="9"/>
      <c r="AJ230" s="9"/>
      <c r="AK230" s="9"/>
      <c r="AL230" s="9"/>
      <c r="AM230" s="9"/>
      <c r="AN230" s="9"/>
    </row>
    <row r="231" spans="1:40" s="10" customFormat="1" ht="22.5">
      <c r="A231" s="217" t="s">
        <v>640</v>
      </c>
      <c r="B231" s="166" t="s">
        <v>109</v>
      </c>
      <c r="C231" s="167" t="s">
        <v>1008</v>
      </c>
      <c r="D231" s="218" t="s">
        <v>142</v>
      </c>
      <c r="E231" s="218" t="s">
        <v>1016</v>
      </c>
      <c r="F231" s="218" t="s">
        <v>1013</v>
      </c>
      <c r="G231" s="218" t="s">
        <v>144</v>
      </c>
      <c r="H231" s="218" t="s">
        <v>925</v>
      </c>
      <c r="I231" s="218" t="s">
        <v>1011</v>
      </c>
      <c r="J231" s="219" t="s">
        <v>143</v>
      </c>
      <c r="K231" s="170">
        <f>K232</f>
        <v>2580865800</v>
      </c>
      <c r="L231" s="170">
        <f>L232</f>
        <v>2580865800</v>
      </c>
      <c r="M231" s="97">
        <f t="shared" si="5"/>
        <v>0</v>
      </c>
      <c r="N231" s="8"/>
      <c r="O231" s="8"/>
      <c r="P231" s="8"/>
      <c r="Q231" s="8"/>
      <c r="R231" s="8"/>
      <c r="S231" s="8"/>
      <c r="T231" s="8"/>
      <c r="U231" s="8"/>
      <c r="V231" s="8"/>
      <c r="W231" s="8"/>
      <c r="X231" s="8"/>
      <c r="Y231" s="8"/>
      <c r="Z231" s="8"/>
      <c r="AA231" s="8"/>
      <c r="AB231" s="8"/>
      <c r="AC231" s="8"/>
      <c r="AD231" s="8"/>
      <c r="AE231" s="8"/>
      <c r="AF231" s="8"/>
      <c r="AG231" s="8"/>
      <c r="AH231" s="9"/>
      <c r="AI231" s="9"/>
      <c r="AJ231" s="9"/>
      <c r="AK231" s="9"/>
      <c r="AL231" s="9"/>
      <c r="AM231" s="9"/>
      <c r="AN231" s="9"/>
    </row>
    <row r="232" spans="1:40" s="10" customFormat="1" ht="22.5">
      <c r="A232" s="217" t="s">
        <v>708</v>
      </c>
      <c r="B232" s="166" t="s">
        <v>109</v>
      </c>
      <c r="C232" s="167" t="s">
        <v>195</v>
      </c>
      <c r="D232" s="218" t="s">
        <v>142</v>
      </c>
      <c r="E232" s="218" t="s">
        <v>1016</v>
      </c>
      <c r="F232" s="218" t="s">
        <v>1013</v>
      </c>
      <c r="G232" s="218" t="s">
        <v>144</v>
      </c>
      <c r="H232" s="218" t="s">
        <v>925</v>
      </c>
      <c r="I232" s="218" t="s">
        <v>555</v>
      </c>
      <c r="J232" s="219" t="s">
        <v>143</v>
      </c>
      <c r="K232" s="171">
        <v>2580865800</v>
      </c>
      <c r="L232" s="171">
        <v>2580865800</v>
      </c>
      <c r="M232" s="97">
        <f t="shared" si="5"/>
        <v>0</v>
      </c>
      <c r="N232" s="8"/>
      <c r="O232" s="8"/>
      <c r="P232" s="8"/>
      <c r="Q232" s="8"/>
      <c r="R232" s="8"/>
      <c r="S232" s="8"/>
      <c r="T232" s="8"/>
      <c r="U232" s="8"/>
      <c r="V232" s="8"/>
      <c r="W232" s="8"/>
      <c r="X232" s="8"/>
      <c r="Y232" s="8"/>
      <c r="Z232" s="8"/>
      <c r="AA232" s="8"/>
      <c r="AB232" s="8"/>
      <c r="AC232" s="8"/>
      <c r="AD232" s="8"/>
      <c r="AE232" s="8"/>
      <c r="AF232" s="8"/>
      <c r="AG232" s="8"/>
      <c r="AH232" s="9"/>
      <c r="AI232" s="9"/>
      <c r="AJ232" s="9"/>
      <c r="AK232" s="9"/>
      <c r="AL232" s="9"/>
      <c r="AM232" s="9"/>
      <c r="AN232" s="9"/>
    </row>
    <row r="233" spans="1:40" s="10" customFormat="1" ht="22.5">
      <c r="A233" s="217" t="s">
        <v>766</v>
      </c>
      <c r="B233" s="166" t="s">
        <v>109</v>
      </c>
      <c r="C233" s="167" t="s">
        <v>1008</v>
      </c>
      <c r="D233" s="218" t="s">
        <v>142</v>
      </c>
      <c r="E233" s="218" t="s">
        <v>1016</v>
      </c>
      <c r="F233" s="218" t="s">
        <v>1013</v>
      </c>
      <c r="G233" s="218" t="s">
        <v>588</v>
      </c>
      <c r="H233" s="218" t="s">
        <v>1010</v>
      </c>
      <c r="I233" s="218" t="s">
        <v>1011</v>
      </c>
      <c r="J233" s="219" t="s">
        <v>143</v>
      </c>
      <c r="K233" s="170">
        <f>K234</f>
        <v>158608700</v>
      </c>
      <c r="L233" s="170">
        <f>L234</f>
        <v>158608700</v>
      </c>
      <c r="M233" s="97">
        <f t="shared" si="5"/>
        <v>0</v>
      </c>
      <c r="N233" s="8"/>
      <c r="O233" s="8"/>
      <c r="P233" s="8"/>
      <c r="Q233" s="8"/>
      <c r="R233" s="8"/>
      <c r="S233" s="8"/>
      <c r="T233" s="8"/>
      <c r="U233" s="8"/>
      <c r="V233" s="8"/>
      <c r="W233" s="8"/>
      <c r="X233" s="8"/>
      <c r="Y233" s="8"/>
      <c r="Z233" s="8"/>
      <c r="AA233" s="8"/>
      <c r="AB233" s="8"/>
      <c r="AC233" s="8"/>
      <c r="AD233" s="8"/>
      <c r="AE233" s="8"/>
      <c r="AF233" s="8"/>
      <c r="AG233" s="8"/>
      <c r="AH233" s="9"/>
      <c r="AI233" s="9"/>
      <c r="AJ233" s="9"/>
      <c r="AK233" s="9"/>
      <c r="AL233" s="9"/>
      <c r="AM233" s="9"/>
      <c r="AN233" s="9"/>
    </row>
    <row r="234" spans="1:40" s="10" customFormat="1" ht="22.5">
      <c r="A234" s="217" t="s">
        <v>767</v>
      </c>
      <c r="B234" s="166" t="s">
        <v>109</v>
      </c>
      <c r="C234" s="167" t="s">
        <v>195</v>
      </c>
      <c r="D234" s="218" t="s">
        <v>142</v>
      </c>
      <c r="E234" s="218" t="s">
        <v>1016</v>
      </c>
      <c r="F234" s="218" t="s">
        <v>1013</v>
      </c>
      <c r="G234" s="218" t="s">
        <v>588</v>
      </c>
      <c r="H234" s="218" t="s">
        <v>925</v>
      </c>
      <c r="I234" s="218" t="s">
        <v>1011</v>
      </c>
      <c r="J234" s="219" t="s">
        <v>143</v>
      </c>
      <c r="K234" s="171">
        <v>158608700</v>
      </c>
      <c r="L234" s="171">
        <v>158608700</v>
      </c>
      <c r="M234" s="97">
        <f t="shared" si="5"/>
        <v>0</v>
      </c>
      <c r="N234" s="8"/>
      <c r="O234" s="8"/>
      <c r="P234" s="8"/>
      <c r="Q234" s="8"/>
      <c r="R234" s="8"/>
      <c r="S234" s="8"/>
      <c r="T234" s="8"/>
      <c r="U234" s="8"/>
      <c r="V234" s="8"/>
      <c r="W234" s="8"/>
      <c r="X234" s="8"/>
      <c r="Y234" s="8"/>
      <c r="Z234" s="8"/>
      <c r="AA234" s="8"/>
      <c r="AB234" s="8"/>
      <c r="AC234" s="8"/>
      <c r="AD234" s="8"/>
      <c r="AE234" s="8"/>
      <c r="AF234" s="8"/>
      <c r="AG234" s="8"/>
      <c r="AH234" s="9"/>
      <c r="AI234" s="9"/>
      <c r="AJ234" s="9"/>
      <c r="AK234" s="9"/>
      <c r="AL234" s="9"/>
      <c r="AM234" s="9"/>
      <c r="AN234" s="9"/>
    </row>
    <row r="235" spans="1:40" s="10" customFormat="1" ht="22.5">
      <c r="A235" s="160" t="s">
        <v>181</v>
      </c>
      <c r="B235" s="155" t="s">
        <v>109</v>
      </c>
      <c r="C235" s="161" t="s">
        <v>1008</v>
      </c>
      <c r="D235" s="162" t="s">
        <v>142</v>
      </c>
      <c r="E235" s="162" t="s">
        <v>1016</v>
      </c>
      <c r="F235" s="162" t="s">
        <v>1016</v>
      </c>
      <c r="G235" s="162" t="s">
        <v>1008</v>
      </c>
      <c r="H235" s="162" t="s">
        <v>1010</v>
      </c>
      <c r="I235" s="162" t="s">
        <v>1011</v>
      </c>
      <c r="J235" s="163" t="s">
        <v>143</v>
      </c>
      <c r="K235" s="220">
        <f>K236+K238+K242+K244</f>
        <v>488627410.6</v>
      </c>
      <c r="L235" s="220">
        <f>L236+L238+L242+L244</f>
        <v>487945924.14</v>
      </c>
      <c r="M235" s="97">
        <f t="shared" si="5"/>
        <v>681486.4600000381</v>
      </c>
      <c r="N235" s="8"/>
      <c r="O235" s="8"/>
      <c r="P235" s="8"/>
      <c r="Q235" s="8"/>
      <c r="R235" s="8"/>
      <c r="S235" s="8"/>
      <c r="T235" s="8"/>
      <c r="U235" s="8"/>
      <c r="V235" s="8"/>
      <c r="W235" s="8"/>
      <c r="X235" s="8"/>
      <c r="Y235" s="8"/>
      <c r="Z235" s="8"/>
      <c r="AA235" s="8"/>
      <c r="AB235" s="8"/>
      <c r="AC235" s="8"/>
      <c r="AD235" s="8"/>
      <c r="AE235" s="8"/>
      <c r="AF235" s="8"/>
      <c r="AG235" s="8"/>
      <c r="AH235" s="9"/>
      <c r="AI235" s="9"/>
      <c r="AJ235" s="9"/>
      <c r="AK235" s="9"/>
      <c r="AL235" s="9"/>
      <c r="AM235" s="9"/>
      <c r="AN235" s="9"/>
    </row>
    <row r="236" spans="1:40" s="10" customFormat="1" ht="15">
      <c r="A236" s="214" t="s">
        <v>529</v>
      </c>
      <c r="B236" s="155" t="s">
        <v>109</v>
      </c>
      <c r="C236" s="161" t="s">
        <v>1008</v>
      </c>
      <c r="D236" s="221" t="s">
        <v>142</v>
      </c>
      <c r="E236" s="221" t="s">
        <v>1016</v>
      </c>
      <c r="F236" s="221" t="s">
        <v>1016</v>
      </c>
      <c r="G236" s="221" t="s">
        <v>530</v>
      </c>
      <c r="H236" s="221" t="s">
        <v>1010</v>
      </c>
      <c r="I236" s="221" t="s">
        <v>1011</v>
      </c>
      <c r="J236" s="222" t="s">
        <v>143</v>
      </c>
      <c r="K236" s="220">
        <f>K237</f>
        <v>712828.8</v>
      </c>
      <c r="L236" s="220">
        <f>L237</f>
        <v>712828.8</v>
      </c>
      <c r="M236" s="97">
        <f t="shared" si="5"/>
        <v>0</v>
      </c>
      <c r="N236" s="8"/>
      <c r="O236" s="8"/>
      <c r="P236" s="8"/>
      <c r="Q236" s="8"/>
      <c r="R236" s="8"/>
      <c r="S236" s="8"/>
      <c r="T236" s="8"/>
      <c r="U236" s="8"/>
      <c r="V236" s="8"/>
      <c r="W236" s="8"/>
      <c r="X236" s="8"/>
      <c r="Y236" s="8"/>
      <c r="Z236" s="8"/>
      <c r="AA236" s="8"/>
      <c r="AB236" s="8"/>
      <c r="AC236" s="8"/>
      <c r="AD236" s="8"/>
      <c r="AE236" s="8"/>
      <c r="AF236" s="8"/>
      <c r="AG236" s="8"/>
      <c r="AH236" s="9"/>
      <c r="AI236" s="9"/>
      <c r="AJ236" s="9"/>
      <c r="AK236" s="9"/>
      <c r="AL236" s="9"/>
      <c r="AM236" s="9"/>
      <c r="AN236" s="9"/>
    </row>
    <row r="237" spans="1:40" s="10" customFormat="1" ht="22.5">
      <c r="A237" s="217" t="s">
        <v>531</v>
      </c>
      <c r="B237" s="166" t="s">
        <v>109</v>
      </c>
      <c r="C237" s="167" t="s">
        <v>31</v>
      </c>
      <c r="D237" s="218" t="s">
        <v>142</v>
      </c>
      <c r="E237" s="218" t="s">
        <v>1016</v>
      </c>
      <c r="F237" s="218" t="s">
        <v>1016</v>
      </c>
      <c r="G237" s="218" t="s">
        <v>530</v>
      </c>
      <c r="H237" s="218" t="s">
        <v>925</v>
      </c>
      <c r="I237" s="218" t="s">
        <v>1011</v>
      </c>
      <c r="J237" s="219" t="s">
        <v>143</v>
      </c>
      <c r="K237" s="281">
        <f>793526.4-80697.6</f>
        <v>712828.8</v>
      </c>
      <c r="L237" s="223">
        <v>712828.8</v>
      </c>
      <c r="M237" s="97">
        <f t="shared" si="5"/>
        <v>0</v>
      </c>
      <c r="N237" s="8"/>
      <c r="O237" s="8"/>
      <c r="P237" s="8"/>
      <c r="Q237" s="8"/>
      <c r="R237" s="8"/>
      <c r="S237" s="8"/>
      <c r="T237" s="8"/>
      <c r="U237" s="8"/>
      <c r="V237" s="8"/>
      <c r="W237" s="8"/>
      <c r="X237" s="8"/>
      <c r="Y237" s="8"/>
      <c r="Z237" s="8"/>
      <c r="AA237" s="8"/>
      <c r="AB237" s="8"/>
      <c r="AC237" s="8"/>
      <c r="AD237" s="8"/>
      <c r="AE237" s="8"/>
      <c r="AF237" s="8"/>
      <c r="AG237" s="8"/>
      <c r="AH237" s="9"/>
      <c r="AI237" s="9"/>
      <c r="AJ237" s="9"/>
      <c r="AK237" s="9"/>
      <c r="AL237" s="9"/>
      <c r="AM237" s="9"/>
      <c r="AN237" s="9"/>
    </row>
    <row r="238" spans="1:40" s="10" customFormat="1" ht="22.5">
      <c r="A238" s="224" t="s">
        <v>532</v>
      </c>
      <c r="B238" s="155" t="s">
        <v>109</v>
      </c>
      <c r="C238" s="161" t="s">
        <v>1008</v>
      </c>
      <c r="D238" s="221" t="s">
        <v>142</v>
      </c>
      <c r="E238" s="221" t="s">
        <v>1016</v>
      </c>
      <c r="F238" s="221" t="s">
        <v>1016</v>
      </c>
      <c r="G238" s="221" t="s">
        <v>533</v>
      </c>
      <c r="H238" s="221" t="s">
        <v>1010</v>
      </c>
      <c r="I238" s="221" t="s">
        <v>1011</v>
      </c>
      <c r="J238" s="222" t="s">
        <v>143</v>
      </c>
      <c r="K238" s="220">
        <f>K239</f>
        <v>8121400</v>
      </c>
      <c r="L238" s="220">
        <f>L239</f>
        <v>8121400</v>
      </c>
      <c r="M238" s="97">
        <f t="shared" si="5"/>
        <v>0</v>
      </c>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3"/>
      <c r="AI238" s="153"/>
      <c r="AJ238" s="153"/>
      <c r="AK238" s="153"/>
      <c r="AL238" s="153"/>
      <c r="AM238" s="153"/>
      <c r="AN238" s="153"/>
    </row>
    <row r="239" spans="1:40" s="10" customFormat="1" ht="33.75">
      <c r="A239" s="225" t="s">
        <v>534</v>
      </c>
      <c r="B239" s="166" t="s">
        <v>109</v>
      </c>
      <c r="C239" s="167" t="s">
        <v>809</v>
      </c>
      <c r="D239" s="218" t="s">
        <v>142</v>
      </c>
      <c r="E239" s="218" t="s">
        <v>1016</v>
      </c>
      <c r="F239" s="218" t="s">
        <v>1016</v>
      </c>
      <c r="G239" s="218" t="s">
        <v>533</v>
      </c>
      <c r="H239" s="218" t="s">
        <v>925</v>
      </c>
      <c r="I239" s="218" t="s">
        <v>1011</v>
      </c>
      <c r="J239" s="219" t="s">
        <v>143</v>
      </c>
      <c r="K239" s="226">
        <f>K240+K241</f>
        <v>8121400</v>
      </c>
      <c r="L239" s="226">
        <f>L240+L241</f>
        <v>8121400</v>
      </c>
      <c r="M239" s="97">
        <f t="shared" si="5"/>
        <v>0</v>
      </c>
      <c r="N239" s="8"/>
      <c r="O239" s="8"/>
      <c r="P239" s="8"/>
      <c r="Q239" s="8"/>
      <c r="R239" s="8"/>
      <c r="S239" s="8"/>
      <c r="T239" s="8"/>
      <c r="U239" s="8"/>
      <c r="V239" s="8"/>
      <c r="W239" s="8"/>
      <c r="X239" s="8"/>
      <c r="Y239" s="8"/>
      <c r="Z239" s="8"/>
      <c r="AA239" s="8"/>
      <c r="AB239" s="8"/>
      <c r="AC239" s="8"/>
      <c r="AD239" s="8"/>
      <c r="AE239" s="8"/>
      <c r="AF239" s="8"/>
      <c r="AG239" s="8"/>
      <c r="AH239" s="9"/>
      <c r="AI239" s="9"/>
      <c r="AJ239" s="9"/>
      <c r="AK239" s="9"/>
      <c r="AL239" s="9"/>
      <c r="AM239" s="9"/>
      <c r="AN239" s="9"/>
    </row>
    <row r="240" spans="1:40" s="10" customFormat="1" ht="56.25">
      <c r="A240" s="225" t="s">
        <v>2</v>
      </c>
      <c r="B240" s="166" t="s">
        <v>109</v>
      </c>
      <c r="C240" s="167" t="s">
        <v>809</v>
      </c>
      <c r="D240" s="218" t="s">
        <v>142</v>
      </c>
      <c r="E240" s="218" t="s">
        <v>1016</v>
      </c>
      <c r="F240" s="218" t="s">
        <v>1016</v>
      </c>
      <c r="G240" s="218" t="s">
        <v>533</v>
      </c>
      <c r="H240" s="218" t="s">
        <v>925</v>
      </c>
      <c r="I240" s="218" t="s">
        <v>442</v>
      </c>
      <c r="J240" s="219" t="s">
        <v>143</v>
      </c>
      <c r="K240" s="281">
        <v>5033200</v>
      </c>
      <c r="L240" s="223">
        <v>5033200</v>
      </c>
      <c r="M240" s="97">
        <f t="shared" si="5"/>
        <v>0</v>
      </c>
      <c r="N240" s="8"/>
      <c r="O240" s="8"/>
      <c r="P240" s="8"/>
      <c r="Q240" s="8"/>
      <c r="R240" s="8"/>
      <c r="S240" s="8"/>
      <c r="T240" s="8"/>
      <c r="U240" s="8"/>
      <c r="V240" s="8"/>
      <c r="W240" s="8"/>
      <c r="X240" s="8"/>
      <c r="Y240" s="8"/>
      <c r="Z240" s="8"/>
      <c r="AA240" s="8"/>
      <c r="AB240" s="8"/>
      <c r="AC240" s="8"/>
      <c r="AD240" s="8"/>
      <c r="AE240" s="8"/>
      <c r="AF240" s="8"/>
      <c r="AG240" s="8"/>
      <c r="AH240" s="9"/>
      <c r="AI240" s="9"/>
      <c r="AJ240" s="9"/>
      <c r="AK240" s="9"/>
      <c r="AL240" s="9"/>
      <c r="AM240" s="9"/>
      <c r="AN240" s="9"/>
    </row>
    <row r="241" spans="1:40" s="10" customFormat="1" ht="56.25">
      <c r="A241" s="217" t="s">
        <v>535</v>
      </c>
      <c r="B241" s="166" t="s">
        <v>109</v>
      </c>
      <c r="C241" s="167" t="s">
        <v>809</v>
      </c>
      <c r="D241" s="218" t="s">
        <v>142</v>
      </c>
      <c r="E241" s="218" t="s">
        <v>1016</v>
      </c>
      <c r="F241" s="218" t="s">
        <v>1016</v>
      </c>
      <c r="G241" s="218" t="s">
        <v>533</v>
      </c>
      <c r="H241" s="218" t="s">
        <v>925</v>
      </c>
      <c r="I241" s="218" t="s">
        <v>589</v>
      </c>
      <c r="J241" s="219" t="s">
        <v>143</v>
      </c>
      <c r="K241" s="223">
        <v>3088200</v>
      </c>
      <c r="L241" s="223">
        <v>3088200</v>
      </c>
      <c r="M241" s="146">
        <f t="shared" si="5"/>
        <v>0</v>
      </c>
      <c r="N241" s="8"/>
      <c r="O241" s="8"/>
      <c r="P241" s="8"/>
      <c r="Q241" s="8"/>
      <c r="R241" s="8"/>
      <c r="S241" s="8"/>
      <c r="T241" s="8"/>
      <c r="U241" s="8"/>
      <c r="V241" s="8"/>
      <c r="W241" s="8"/>
      <c r="X241" s="8"/>
      <c r="Y241" s="8"/>
      <c r="Z241" s="8"/>
      <c r="AA241" s="8"/>
      <c r="AB241" s="8"/>
      <c r="AC241" s="8"/>
      <c r="AD241" s="8"/>
      <c r="AE241" s="8"/>
      <c r="AF241" s="8"/>
      <c r="AG241" s="8"/>
      <c r="AH241" s="9"/>
      <c r="AI241" s="9"/>
      <c r="AJ241" s="9"/>
      <c r="AK241" s="9"/>
      <c r="AL241" s="9"/>
      <c r="AM241" s="9"/>
      <c r="AN241" s="9"/>
    </row>
    <row r="242" spans="1:40" s="10" customFormat="1" ht="15">
      <c r="A242" s="214" t="s">
        <v>536</v>
      </c>
      <c r="B242" s="155" t="s">
        <v>109</v>
      </c>
      <c r="C242" s="161" t="s">
        <v>1008</v>
      </c>
      <c r="D242" s="221" t="s">
        <v>142</v>
      </c>
      <c r="E242" s="221" t="s">
        <v>1016</v>
      </c>
      <c r="F242" s="221" t="s">
        <v>1016</v>
      </c>
      <c r="G242" s="221" t="s">
        <v>537</v>
      </c>
      <c r="H242" s="221" t="s">
        <v>1010</v>
      </c>
      <c r="I242" s="221" t="s">
        <v>1011</v>
      </c>
      <c r="J242" s="222" t="s">
        <v>143</v>
      </c>
      <c r="K242" s="220">
        <f>K243</f>
        <v>242092.80000000002</v>
      </c>
      <c r="L242" s="220">
        <f>L243</f>
        <v>242092.8</v>
      </c>
      <c r="M242" s="146">
        <f t="shared" si="5"/>
        <v>0</v>
      </c>
      <c r="N242" s="8"/>
      <c r="O242" s="8"/>
      <c r="P242" s="8"/>
      <c r="Q242" s="8"/>
      <c r="R242" s="8"/>
      <c r="S242" s="8"/>
      <c r="T242" s="8"/>
      <c r="U242" s="8"/>
      <c r="V242" s="8"/>
      <c r="W242" s="8"/>
      <c r="X242" s="8"/>
      <c r="Y242" s="8"/>
      <c r="Z242" s="8"/>
      <c r="AA242" s="8"/>
      <c r="AB242" s="8"/>
      <c r="AC242" s="8"/>
      <c r="AD242" s="8"/>
      <c r="AE242" s="8"/>
      <c r="AF242" s="8"/>
      <c r="AG242" s="8"/>
      <c r="AH242" s="9"/>
      <c r="AI242" s="9"/>
      <c r="AJ242" s="9"/>
      <c r="AK242" s="9"/>
      <c r="AL242" s="9"/>
      <c r="AM242" s="9"/>
      <c r="AN242" s="9"/>
    </row>
    <row r="243" spans="1:40" s="10" customFormat="1" ht="22.5">
      <c r="A243" s="217" t="s">
        <v>538</v>
      </c>
      <c r="B243" s="166" t="s">
        <v>109</v>
      </c>
      <c r="C243" s="167" t="s">
        <v>31</v>
      </c>
      <c r="D243" s="218" t="s">
        <v>142</v>
      </c>
      <c r="E243" s="218" t="s">
        <v>1016</v>
      </c>
      <c r="F243" s="218" t="s">
        <v>1016</v>
      </c>
      <c r="G243" s="218" t="s">
        <v>537</v>
      </c>
      <c r="H243" s="218" t="s">
        <v>925</v>
      </c>
      <c r="I243" s="218" t="s">
        <v>1011</v>
      </c>
      <c r="J243" s="219" t="s">
        <v>143</v>
      </c>
      <c r="K243" s="281">
        <f>272354.4-30261.6</f>
        <v>242092.80000000002</v>
      </c>
      <c r="L243" s="223">
        <v>242092.8</v>
      </c>
      <c r="M243" s="97">
        <f t="shared" si="5"/>
        <v>0</v>
      </c>
      <c r="N243" s="8"/>
      <c r="O243" s="8"/>
      <c r="P243" s="8"/>
      <c r="Q243" s="8"/>
      <c r="R243" s="8"/>
      <c r="S243" s="8"/>
      <c r="T243" s="8"/>
      <c r="U243" s="8"/>
      <c r="V243" s="8"/>
      <c r="W243" s="8"/>
      <c r="X243" s="8"/>
      <c r="Y243" s="8"/>
      <c r="Z243" s="8"/>
      <c r="AA243" s="8"/>
      <c r="AB243" s="8"/>
      <c r="AC243" s="8"/>
      <c r="AD243" s="8"/>
      <c r="AE243" s="8"/>
      <c r="AF243" s="8"/>
      <c r="AG243" s="8"/>
      <c r="AH243" s="9"/>
      <c r="AI243" s="9"/>
      <c r="AJ243" s="9"/>
      <c r="AK243" s="9"/>
      <c r="AL243" s="9"/>
      <c r="AM243" s="9"/>
      <c r="AN243" s="9"/>
    </row>
    <row r="244" spans="1:40" s="10" customFormat="1" ht="15">
      <c r="A244" s="160" t="s">
        <v>852</v>
      </c>
      <c r="B244" s="155" t="s">
        <v>109</v>
      </c>
      <c r="C244" s="161" t="s">
        <v>1008</v>
      </c>
      <c r="D244" s="221" t="s">
        <v>142</v>
      </c>
      <c r="E244" s="221" t="s">
        <v>1016</v>
      </c>
      <c r="F244" s="221" t="s">
        <v>1016</v>
      </c>
      <c r="G244" s="221" t="s">
        <v>590</v>
      </c>
      <c r="H244" s="221" t="s">
        <v>1010</v>
      </c>
      <c r="I244" s="221" t="s">
        <v>1011</v>
      </c>
      <c r="J244" s="222" t="s">
        <v>143</v>
      </c>
      <c r="K244" s="164">
        <f>K245</f>
        <v>479551089</v>
      </c>
      <c r="L244" s="164">
        <f>L245</f>
        <v>478869602.53999996</v>
      </c>
      <c r="M244" s="148">
        <f t="shared" si="5"/>
        <v>681486.4600000381</v>
      </c>
      <c r="N244" s="8"/>
      <c r="O244" s="8"/>
      <c r="P244" s="8"/>
      <c r="Q244" s="8"/>
      <c r="R244" s="8"/>
      <c r="S244" s="8"/>
      <c r="T244" s="8"/>
      <c r="U244" s="8"/>
      <c r="V244" s="8"/>
      <c r="W244" s="8"/>
      <c r="X244" s="8"/>
      <c r="Y244" s="8"/>
      <c r="Z244" s="8"/>
      <c r="AA244" s="8"/>
      <c r="AB244" s="8"/>
      <c r="AC244" s="8"/>
      <c r="AD244" s="8"/>
      <c r="AE244" s="8"/>
      <c r="AF244" s="8"/>
      <c r="AG244" s="8"/>
      <c r="AH244" s="9"/>
      <c r="AI244" s="9"/>
      <c r="AJ244" s="9"/>
      <c r="AK244" s="9"/>
      <c r="AL244" s="9"/>
      <c r="AM244" s="9"/>
      <c r="AN244" s="9"/>
    </row>
    <row r="245" spans="1:40" s="10" customFormat="1" ht="15">
      <c r="A245" s="217" t="s">
        <v>853</v>
      </c>
      <c r="B245" s="166" t="s">
        <v>109</v>
      </c>
      <c r="C245" s="167" t="s">
        <v>1008</v>
      </c>
      <c r="D245" s="218" t="s">
        <v>142</v>
      </c>
      <c r="E245" s="218" t="s">
        <v>1016</v>
      </c>
      <c r="F245" s="218" t="s">
        <v>1016</v>
      </c>
      <c r="G245" s="218" t="s">
        <v>590</v>
      </c>
      <c r="H245" s="218" t="s">
        <v>925</v>
      </c>
      <c r="I245" s="218" t="s">
        <v>1011</v>
      </c>
      <c r="J245" s="219" t="s">
        <v>143</v>
      </c>
      <c r="K245" s="170">
        <f>SUM(K246:K267)</f>
        <v>479551089</v>
      </c>
      <c r="L245" s="170">
        <f>SUM(L246:L267)</f>
        <v>478869602.53999996</v>
      </c>
      <c r="M245" s="97">
        <f t="shared" si="5"/>
        <v>681486.4600000381</v>
      </c>
      <c r="N245" s="8"/>
      <c r="O245" s="8"/>
      <c r="P245" s="8"/>
      <c r="Q245" s="8"/>
      <c r="R245" s="8"/>
      <c r="S245" s="8"/>
      <c r="T245" s="8"/>
      <c r="U245" s="8"/>
      <c r="V245" s="8"/>
      <c r="W245" s="8"/>
      <c r="X245" s="8"/>
      <c r="Y245" s="8"/>
      <c r="Z245" s="8"/>
      <c r="AA245" s="8"/>
      <c r="AB245" s="8"/>
      <c r="AC245" s="8"/>
      <c r="AD245" s="8"/>
      <c r="AE245" s="8"/>
      <c r="AF245" s="8"/>
      <c r="AG245" s="8"/>
      <c r="AH245" s="9"/>
      <c r="AI245" s="9"/>
      <c r="AJ245" s="9"/>
      <c r="AK245" s="9"/>
      <c r="AL245" s="9"/>
      <c r="AM245" s="9"/>
      <c r="AN245" s="9"/>
    </row>
    <row r="246" spans="1:40" s="10" customFormat="1" ht="33.75">
      <c r="A246" s="217" t="s">
        <v>3</v>
      </c>
      <c r="B246" s="166" t="s">
        <v>109</v>
      </c>
      <c r="C246" s="167" t="s">
        <v>195</v>
      </c>
      <c r="D246" s="218" t="s">
        <v>142</v>
      </c>
      <c r="E246" s="218" t="s">
        <v>1016</v>
      </c>
      <c r="F246" s="218" t="s">
        <v>1016</v>
      </c>
      <c r="G246" s="218" t="s">
        <v>590</v>
      </c>
      <c r="H246" s="218" t="s">
        <v>925</v>
      </c>
      <c r="I246" s="218" t="s">
        <v>4</v>
      </c>
      <c r="J246" s="219" t="s">
        <v>143</v>
      </c>
      <c r="K246" s="282">
        <v>4947000</v>
      </c>
      <c r="L246" s="171">
        <v>4947000</v>
      </c>
      <c r="M246" s="148">
        <f t="shared" si="5"/>
        <v>0</v>
      </c>
      <c r="N246" s="8"/>
      <c r="O246" s="8"/>
      <c r="P246" s="8"/>
      <c r="Q246" s="8"/>
      <c r="R246" s="8"/>
      <c r="S246" s="8"/>
      <c r="T246" s="8"/>
      <c r="U246" s="8"/>
      <c r="V246" s="8"/>
      <c r="W246" s="8"/>
      <c r="X246" s="8"/>
      <c r="Y246" s="8"/>
      <c r="Z246" s="8"/>
      <c r="AA246" s="8"/>
      <c r="AB246" s="8"/>
      <c r="AC246" s="8"/>
      <c r="AD246" s="8"/>
      <c r="AE246" s="8"/>
      <c r="AF246" s="8"/>
      <c r="AG246" s="8"/>
      <c r="AH246" s="9"/>
      <c r="AI246" s="9"/>
      <c r="AJ246" s="9"/>
      <c r="AK246" s="9"/>
      <c r="AL246" s="9"/>
      <c r="AM246" s="9"/>
      <c r="AN246" s="9"/>
    </row>
    <row r="247" spans="1:40" s="10" customFormat="1" ht="67.5">
      <c r="A247" s="217" t="s">
        <v>627</v>
      </c>
      <c r="B247" s="166" t="s">
        <v>109</v>
      </c>
      <c r="C247" s="167" t="s">
        <v>31</v>
      </c>
      <c r="D247" s="218" t="s">
        <v>142</v>
      </c>
      <c r="E247" s="218" t="s">
        <v>1016</v>
      </c>
      <c r="F247" s="218" t="s">
        <v>1016</v>
      </c>
      <c r="G247" s="218" t="s">
        <v>590</v>
      </c>
      <c r="H247" s="218" t="s">
        <v>925</v>
      </c>
      <c r="I247" s="218" t="s">
        <v>626</v>
      </c>
      <c r="J247" s="219" t="s">
        <v>143</v>
      </c>
      <c r="K247" s="282">
        <f>1202200+371590</f>
        <v>1573790</v>
      </c>
      <c r="L247" s="171">
        <v>1573790</v>
      </c>
      <c r="M247" s="149">
        <f t="shared" si="5"/>
        <v>0</v>
      </c>
      <c r="N247" s="8"/>
      <c r="O247" s="8"/>
      <c r="P247" s="8"/>
      <c r="Q247" s="8"/>
      <c r="R247" s="8"/>
      <c r="S247" s="8"/>
      <c r="T247" s="8"/>
      <c r="U247" s="8"/>
      <c r="V247" s="8"/>
      <c r="W247" s="8"/>
      <c r="X247" s="8"/>
      <c r="Y247" s="8"/>
      <c r="Z247" s="8"/>
      <c r="AA247" s="8"/>
      <c r="AB247" s="8"/>
      <c r="AC247" s="8"/>
      <c r="AD247" s="8"/>
      <c r="AE247" s="8"/>
      <c r="AF247" s="8"/>
      <c r="AG247" s="8"/>
      <c r="AH247" s="9"/>
      <c r="AI247" s="9"/>
      <c r="AJ247" s="9"/>
      <c r="AK247" s="9"/>
      <c r="AL247" s="9"/>
      <c r="AM247" s="9"/>
      <c r="AN247" s="9"/>
    </row>
    <row r="248" spans="1:40" s="10" customFormat="1" ht="56.25">
      <c r="A248" s="217" t="s">
        <v>951</v>
      </c>
      <c r="B248" s="166" t="s">
        <v>109</v>
      </c>
      <c r="C248" s="167" t="s">
        <v>567</v>
      </c>
      <c r="D248" s="218" t="s">
        <v>142</v>
      </c>
      <c r="E248" s="218" t="s">
        <v>1016</v>
      </c>
      <c r="F248" s="218" t="s">
        <v>1016</v>
      </c>
      <c r="G248" s="218" t="s">
        <v>590</v>
      </c>
      <c r="H248" s="218" t="s">
        <v>925</v>
      </c>
      <c r="I248" s="218" t="s">
        <v>952</v>
      </c>
      <c r="J248" s="219" t="s">
        <v>143</v>
      </c>
      <c r="K248" s="171">
        <v>384000</v>
      </c>
      <c r="L248" s="171">
        <v>384000</v>
      </c>
      <c r="M248" s="149">
        <f t="shared" si="5"/>
        <v>0</v>
      </c>
      <c r="N248" s="8"/>
      <c r="O248" s="8"/>
      <c r="P248" s="8"/>
      <c r="Q248" s="8"/>
      <c r="R248" s="8"/>
      <c r="S248" s="8"/>
      <c r="T248" s="8"/>
      <c r="U248" s="8"/>
      <c r="V248" s="8"/>
      <c r="W248" s="8"/>
      <c r="X248" s="8"/>
      <c r="Y248" s="8"/>
      <c r="Z248" s="8"/>
      <c r="AA248" s="8"/>
      <c r="AB248" s="8"/>
      <c r="AC248" s="8"/>
      <c r="AD248" s="8"/>
      <c r="AE248" s="8"/>
      <c r="AF248" s="8"/>
      <c r="AG248" s="8"/>
      <c r="AH248" s="9"/>
      <c r="AI248" s="9"/>
      <c r="AJ248" s="9"/>
      <c r="AK248" s="9"/>
      <c r="AL248" s="9"/>
      <c r="AM248" s="9"/>
      <c r="AN248" s="9"/>
    </row>
    <row r="249" spans="1:40" s="10" customFormat="1" ht="56.25">
      <c r="A249" s="217" t="s">
        <v>512</v>
      </c>
      <c r="B249" s="166" t="s">
        <v>109</v>
      </c>
      <c r="C249" s="167" t="s">
        <v>31</v>
      </c>
      <c r="D249" s="218" t="s">
        <v>142</v>
      </c>
      <c r="E249" s="218" t="s">
        <v>1016</v>
      </c>
      <c r="F249" s="218" t="s">
        <v>1016</v>
      </c>
      <c r="G249" s="218" t="s">
        <v>590</v>
      </c>
      <c r="H249" s="218" t="s">
        <v>925</v>
      </c>
      <c r="I249" s="218" t="s">
        <v>516</v>
      </c>
      <c r="J249" s="219" t="s">
        <v>143</v>
      </c>
      <c r="K249" s="282">
        <f>212000+346000</f>
        <v>558000</v>
      </c>
      <c r="L249" s="171">
        <v>558000</v>
      </c>
      <c r="M249" s="149">
        <f t="shared" si="5"/>
        <v>0</v>
      </c>
      <c r="N249" s="8"/>
      <c r="O249" s="8"/>
      <c r="P249" s="8"/>
      <c r="Q249" s="8"/>
      <c r="R249" s="8"/>
      <c r="S249" s="8"/>
      <c r="T249" s="8"/>
      <c r="U249" s="8"/>
      <c r="V249" s="8"/>
      <c r="W249" s="8"/>
      <c r="X249" s="8"/>
      <c r="Y249" s="8"/>
      <c r="Z249" s="8"/>
      <c r="AA249" s="8"/>
      <c r="AB249" s="8"/>
      <c r="AC249" s="8"/>
      <c r="AD249" s="8"/>
      <c r="AE249" s="8"/>
      <c r="AF249" s="8"/>
      <c r="AG249" s="8"/>
      <c r="AH249" s="9"/>
      <c r="AI249" s="9"/>
      <c r="AJ249" s="9"/>
      <c r="AK249" s="9"/>
      <c r="AL249" s="9"/>
      <c r="AM249" s="9"/>
      <c r="AN249" s="9"/>
    </row>
    <row r="250" spans="1:40" s="10" customFormat="1" ht="67.5">
      <c r="A250" s="217" t="s">
        <v>625</v>
      </c>
      <c r="B250" s="166" t="s">
        <v>109</v>
      </c>
      <c r="C250" s="167" t="s">
        <v>567</v>
      </c>
      <c r="D250" s="218" t="s">
        <v>142</v>
      </c>
      <c r="E250" s="218" t="s">
        <v>1016</v>
      </c>
      <c r="F250" s="218" t="s">
        <v>1016</v>
      </c>
      <c r="G250" s="218" t="s">
        <v>590</v>
      </c>
      <c r="H250" s="218" t="s">
        <v>925</v>
      </c>
      <c r="I250" s="218" t="s">
        <v>624</v>
      </c>
      <c r="J250" s="219" t="s">
        <v>143</v>
      </c>
      <c r="K250" s="171">
        <v>2997150</v>
      </c>
      <c r="L250" s="171">
        <v>2955029.85</v>
      </c>
      <c r="M250" s="149">
        <f t="shared" si="5"/>
        <v>42120.14999999991</v>
      </c>
      <c r="N250" s="8"/>
      <c r="O250" s="8"/>
      <c r="P250" s="8"/>
      <c r="Q250" s="8"/>
      <c r="R250" s="8"/>
      <c r="S250" s="8"/>
      <c r="T250" s="8"/>
      <c r="U250" s="8"/>
      <c r="V250" s="8"/>
      <c r="W250" s="8"/>
      <c r="X250" s="8"/>
      <c r="Y250" s="8"/>
      <c r="Z250" s="8"/>
      <c r="AA250" s="8"/>
      <c r="AB250" s="8"/>
      <c r="AC250" s="8"/>
      <c r="AD250" s="8"/>
      <c r="AE250" s="8"/>
      <c r="AF250" s="8"/>
      <c r="AG250" s="8"/>
      <c r="AH250" s="9"/>
      <c r="AI250" s="9"/>
      <c r="AJ250" s="9"/>
      <c r="AK250" s="9"/>
      <c r="AL250" s="9"/>
      <c r="AM250" s="9"/>
      <c r="AN250" s="9"/>
    </row>
    <row r="251" spans="1:40" s="10" customFormat="1" ht="56.25">
      <c r="A251" s="217" t="s">
        <v>623</v>
      </c>
      <c r="B251" s="166" t="s">
        <v>109</v>
      </c>
      <c r="C251" s="167" t="s">
        <v>31</v>
      </c>
      <c r="D251" s="218" t="s">
        <v>142</v>
      </c>
      <c r="E251" s="218" t="s">
        <v>1016</v>
      </c>
      <c r="F251" s="218" t="s">
        <v>1016</v>
      </c>
      <c r="G251" s="218" t="s">
        <v>590</v>
      </c>
      <c r="H251" s="218" t="s">
        <v>925</v>
      </c>
      <c r="I251" s="218" t="s">
        <v>622</v>
      </c>
      <c r="J251" s="219" t="s">
        <v>143</v>
      </c>
      <c r="K251" s="171">
        <v>511400</v>
      </c>
      <c r="L251" s="171">
        <v>0</v>
      </c>
      <c r="M251" s="149">
        <f t="shared" si="5"/>
        <v>511400</v>
      </c>
      <c r="N251" s="8"/>
      <c r="O251" s="8"/>
      <c r="P251" s="8"/>
      <c r="Q251" s="8"/>
      <c r="R251" s="8"/>
      <c r="S251" s="8"/>
      <c r="T251" s="8"/>
      <c r="U251" s="8"/>
      <c r="V251" s="8"/>
      <c r="W251" s="8"/>
      <c r="X251" s="8"/>
      <c r="Y251" s="8"/>
      <c r="Z251" s="8"/>
      <c r="AA251" s="8"/>
      <c r="AB251" s="8"/>
      <c r="AC251" s="8"/>
      <c r="AD251" s="8"/>
      <c r="AE251" s="8"/>
      <c r="AF251" s="8"/>
      <c r="AG251" s="8"/>
      <c r="AH251" s="9"/>
      <c r="AI251" s="9"/>
      <c r="AJ251" s="9"/>
      <c r="AK251" s="9"/>
      <c r="AL251" s="9"/>
      <c r="AM251" s="9"/>
      <c r="AN251" s="9"/>
    </row>
    <row r="252" spans="1:40" s="10" customFormat="1" ht="15">
      <c r="A252" s="217" t="s">
        <v>851</v>
      </c>
      <c r="B252" s="166" t="s">
        <v>109</v>
      </c>
      <c r="C252" s="167" t="s">
        <v>31</v>
      </c>
      <c r="D252" s="218" t="s">
        <v>142</v>
      </c>
      <c r="E252" s="218" t="s">
        <v>1016</v>
      </c>
      <c r="F252" s="218" t="s">
        <v>1016</v>
      </c>
      <c r="G252" s="218" t="s">
        <v>590</v>
      </c>
      <c r="H252" s="218" t="s">
        <v>925</v>
      </c>
      <c r="I252" s="218" t="s">
        <v>768</v>
      </c>
      <c r="J252" s="219" t="s">
        <v>143</v>
      </c>
      <c r="K252" s="171">
        <v>746100</v>
      </c>
      <c r="L252" s="171">
        <v>746100</v>
      </c>
      <c r="M252" s="149">
        <f t="shared" si="5"/>
        <v>0</v>
      </c>
      <c r="N252" s="8"/>
      <c r="O252" s="8"/>
      <c r="P252" s="8"/>
      <c r="Q252" s="8"/>
      <c r="R252" s="8"/>
      <c r="S252" s="8"/>
      <c r="T252" s="8"/>
      <c r="U252" s="8"/>
      <c r="V252" s="8"/>
      <c r="W252" s="8"/>
      <c r="X252" s="8"/>
      <c r="Y252" s="8"/>
      <c r="Z252" s="8"/>
      <c r="AA252" s="8"/>
      <c r="AB252" s="8"/>
      <c r="AC252" s="8"/>
      <c r="AD252" s="8"/>
      <c r="AE252" s="8"/>
      <c r="AF252" s="8"/>
      <c r="AG252" s="8"/>
      <c r="AH252" s="9"/>
      <c r="AI252" s="9"/>
      <c r="AJ252" s="9"/>
      <c r="AK252" s="9"/>
      <c r="AL252" s="9"/>
      <c r="AM252" s="9"/>
      <c r="AN252" s="9"/>
    </row>
    <row r="253" spans="1:40" s="10" customFormat="1" ht="33.75">
      <c r="A253" s="217" t="s">
        <v>606</v>
      </c>
      <c r="B253" s="166" t="s">
        <v>109</v>
      </c>
      <c r="C253" s="167" t="s">
        <v>31</v>
      </c>
      <c r="D253" s="218" t="s">
        <v>142</v>
      </c>
      <c r="E253" s="218" t="s">
        <v>1016</v>
      </c>
      <c r="F253" s="218" t="s">
        <v>1016</v>
      </c>
      <c r="G253" s="218" t="s">
        <v>590</v>
      </c>
      <c r="H253" s="218" t="s">
        <v>925</v>
      </c>
      <c r="I253" s="218" t="s">
        <v>826</v>
      </c>
      <c r="J253" s="219" t="s">
        <v>143</v>
      </c>
      <c r="K253" s="171">
        <v>27000</v>
      </c>
      <c r="L253" s="171">
        <v>26975.1</v>
      </c>
      <c r="M253" s="97">
        <f t="shared" si="5"/>
        <v>24.900000000001455</v>
      </c>
      <c r="N253" s="8"/>
      <c r="O253" s="8"/>
      <c r="P253" s="8"/>
      <c r="Q253" s="8"/>
      <c r="R253" s="8"/>
      <c r="S253" s="8"/>
      <c r="T253" s="8"/>
      <c r="U253" s="8"/>
      <c r="V253" s="8"/>
      <c r="W253" s="8"/>
      <c r="X253" s="8"/>
      <c r="Y253" s="8"/>
      <c r="Z253" s="8"/>
      <c r="AA253" s="8"/>
      <c r="AB253" s="8"/>
      <c r="AC253" s="8"/>
      <c r="AD253" s="8"/>
      <c r="AE253" s="8"/>
      <c r="AF253" s="8"/>
      <c r="AG253" s="8"/>
      <c r="AH253" s="9"/>
      <c r="AI253" s="9"/>
      <c r="AJ253" s="9"/>
      <c r="AK253" s="9"/>
      <c r="AL253" s="9"/>
      <c r="AM253" s="9"/>
      <c r="AN253" s="9"/>
    </row>
    <row r="254" spans="1:40" s="10" customFormat="1" ht="56.25">
      <c r="A254" s="227" t="s">
        <v>539</v>
      </c>
      <c r="B254" s="166" t="s">
        <v>109</v>
      </c>
      <c r="C254" s="167" t="s">
        <v>31</v>
      </c>
      <c r="D254" s="218" t="s">
        <v>142</v>
      </c>
      <c r="E254" s="218" t="s">
        <v>1016</v>
      </c>
      <c r="F254" s="218" t="s">
        <v>1016</v>
      </c>
      <c r="G254" s="218" t="s">
        <v>590</v>
      </c>
      <c r="H254" s="218" t="s">
        <v>925</v>
      </c>
      <c r="I254" s="218" t="s">
        <v>540</v>
      </c>
      <c r="J254" s="219" t="s">
        <v>143</v>
      </c>
      <c r="K254" s="171">
        <v>90000</v>
      </c>
      <c r="L254" s="171">
        <v>90000</v>
      </c>
      <c r="M254" s="97">
        <f t="shared" si="5"/>
        <v>0</v>
      </c>
      <c r="N254" s="8"/>
      <c r="O254" s="8"/>
      <c r="P254" s="8"/>
      <c r="Q254" s="8"/>
      <c r="R254" s="8"/>
      <c r="S254" s="8"/>
      <c r="T254" s="8"/>
      <c r="U254" s="8"/>
      <c r="V254" s="8"/>
      <c r="W254" s="8"/>
      <c r="X254" s="8"/>
      <c r="Y254" s="8"/>
      <c r="Z254" s="8"/>
      <c r="AA254" s="8"/>
      <c r="AB254" s="8"/>
      <c r="AC254" s="8"/>
      <c r="AD254" s="8"/>
      <c r="AE254" s="8"/>
      <c r="AF254" s="8"/>
      <c r="AG254" s="8"/>
      <c r="AH254" s="9"/>
      <c r="AI254" s="9"/>
      <c r="AJ254" s="9"/>
      <c r="AK254" s="9"/>
      <c r="AL254" s="9"/>
      <c r="AM254" s="9"/>
      <c r="AN254" s="9"/>
    </row>
    <row r="255" spans="1:40" s="10" customFormat="1" ht="22.5">
      <c r="A255" s="217" t="s">
        <v>607</v>
      </c>
      <c r="B255" s="166" t="s">
        <v>109</v>
      </c>
      <c r="C255" s="167" t="s">
        <v>31</v>
      </c>
      <c r="D255" s="218" t="s">
        <v>142</v>
      </c>
      <c r="E255" s="218" t="s">
        <v>1016</v>
      </c>
      <c r="F255" s="218" t="s">
        <v>1016</v>
      </c>
      <c r="G255" s="218" t="s">
        <v>590</v>
      </c>
      <c r="H255" s="218" t="s">
        <v>925</v>
      </c>
      <c r="I255" s="218" t="s">
        <v>155</v>
      </c>
      <c r="J255" s="219" t="s">
        <v>143</v>
      </c>
      <c r="K255" s="171">
        <f>199000-50000+176700</f>
        <v>325700</v>
      </c>
      <c r="L255" s="171">
        <v>325700</v>
      </c>
      <c r="M255" s="97">
        <f t="shared" si="5"/>
        <v>0</v>
      </c>
      <c r="N255" s="8"/>
      <c r="O255" s="8"/>
      <c r="P255" s="8"/>
      <c r="Q255" s="8"/>
      <c r="R255" s="8"/>
      <c r="S255" s="8"/>
      <c r="T255" s="8"/>
      <c r="U255" s="8"/>
      <c r="V255" s="8"/>
      <c r="W255" s="8"/>
      <c r="X255" s="8"/>
      <c r="Y255" s="8"/>
      <c r="Z255" s="8"/>
      <c r="AA255" s="8"/>
      <c r="AB255" s="8"/>
      <c r="AC255" s="8"/>
      <c r="AD255" s="8"/>
      <c r="AE255" s="8"/>
      <c r="AF255" s="8"/>
      <c r="AG255" s="8"/>
      <c r="AH255" s="9"/>
      <c r="AI255" s="9"/>
      <c r="AJ255" s="9"/>
      <c r="AK255" s="9"/>
      <c r="AL255" s="9"/>
      <c r="AM255" s="9"/>
      <c r="AN255" s="9"/>
    </row>
    <row r="256" spans="1:40" s="10" customFormat="1" ht="22.5">
      <c r="A256" s="217" t="s">
        <v>608</v>
      </c>
      <c r="B256" s="166" t="s">
        <v>109</v>
      </c>
      <c r="C256" s="167" t="s">
        <v>31</v>
      </c>
      <c r="D256" s="218" t="s">
        <v>142</v>
      </c>
      <c r="E256" s="218" t="s">
        <v>1016</v>
      </c>
      <c r="F256" s="218" t="s">
        <v>1016</v>
      </c>
      <c r="G256" s="218" t="s">
        <v>590</v>
      </c>
      <c r="H256" s="218" t="s">
        <v>925</v>
      </c>
      <c r="I256" s="218" t="s">
        <v>182</v>
      </c>
      <c r="J256" s="219" t="s">
        <v>143</v>
      </c>
      <c r="K256" s="171">
        <v>248000</v>
      </c>
      <c r="L256" s="171">
        <v>248000</v>
      </c>
      <c r="M256" s="97">
        <f t="shared" si="5"/>
        <v>0</v>
      </c>
      <c r="N256" s="8"/>
      <c r="O256" s="8"/>
      <c r="P256" s="8"/>
      <c r="Q256" s="8"/>
      <c r="R256" s="8"/>
      <c r="S256" s="8"/>
      <c r="T256" s="8"/>
      <c r="U256" s="8"/>
      <c r="V256" s="8"/>
      <c r="W256" s="8"/>
      <c r="X256" s="8"/>
      <c r="Y256" s="8"/>
      <c r="Z256" s="8"/>
      <c r="AA256" s="8"/>
      <c r="AB256" s="8"/>
      <c r="AC256" s="8"/>
      <c r="AD256" s="8"/>
      <c r="AE256" s="8"/>
      <c r="AF256" s="8"/>
      <c r="AG256" s="8"/>
      <c r="AH256" s="9"/>
      <c r="AI256" s="9"/>
      <c r="AJ256" s="9"/>
      <c r="AK256" s="9"/>
      <c r="AL256" s="9"/>
      <c r="AM256" s="9"/>
      <c r="AN256" s="9"/>
    </row>
    <row r="257" spans="1:40" s="10" customFormat="1" ht="56.25">
      <c r="A257" s="217" t="s">
        <v>609</v>
      </c>
      <c r="B257" s="166" t="s">
        <v>109</v>
      </c>
      <c r="C257" s="167" t="s">
        <v>808</v>
      </c>
      <c r="D257" s="218" t="s">
        <v>142</v>
      </c>
      <c r="E257" s="218" t="s">
        <v>1016</v>
      </c>
      <c r="F257" s="218" t="s">
        <v>1016</v>
      </c>
      <c r="G257" s="218" t="s">
        <v>590</v>
      </c>
      <c r="H257" s="218" t="s">
        <v>925</v>
      </c>
      <c r="I257" s="218" t="s">
        <v>827</v>
      </c>
      <c r="J257" s="219" t="s">
        <v>143</v>
      </c>
      <c r="K257" s="171">
        <v>4294700</v>
      </c>
      <c r="L257" s="171">
        <v>4271435</v>
      </c>
      <c r="M257" s="97">
        <f t="shared" si="5"/>
        <v>23265</v>
      </c>
      <c r="N257" s="8"/>
      <c r="O257" s="8"/>
      <c r="P257" s="8"/>
      <c r="Q257" s="8"/>
      <c r="R257" s="8"/>
      <c r="S257" s="8"/>
      <c r="T257" s="8"/>
      <c r="U257" s="8"/>
      <c r="V257" s="8"/>
      <c r="W257" s="8"/>
      <c r="X257" s="8"/>
      <c r="Y257" s="8"/>
      <c r="Z257" s="8"/>
      <c r="AA257" s="8"/>
      <c r="AB257" s="8"/>
      <c r="AC257" s="8"/>
      <c r="AD257" s="8"/>
      <c r="AE257" s="8"/>
      <c r="AF257" s="8"/>
      <c r="AG257" s="8"/>
      <c r="AH257" s="9"/>
      <c r="AI257" s="9"/>
      <c r="AJ257" s="9"/>
      <c r="AK257" s="9"/>
      <c r="AL257" s="9"/>
      <c r="AM257" s="9"/>
      <c r="AN257" s="9"/>
    </row>
    <row r="258" spans="1:40" s="10" customFormat="1" ht="45">
      <c r="A258" s="217" t="s">
        <v>610</v>
      </c>
      <c r="B258" s="166" t="s">
        <v>109</v>
      </c>
      <c r="C258" s="167" t="s">
        <v>31</v>
      </c>
      <c r="D258" s="218" t="s">
        <v>142</v>
      </c>
      <c r="E258" s="218" t="s">
        <v>1016</v>
      </c>
      <c r="F258" s="218" t="s">
        <v>1016</v>
      </c>
      <c r="G258" s="218" t="s">
        <v>590</v>
      </c>
      <c r="H258" s="218" t="s">
        <v>925</v>
      </c>
      <c r="I258" s="218" t="s">
        <v>828</v>
      </c>
      <c r="J258" s="219" t="s">
        <v>143</v>
      </c>
      <c r="K258" s="171">
        <v>43872000</v>
      </c>
      <c r="L258" s="171">
        <v>43872000</v>
      </c>
      <c r="M258" s="97">
        <f t="shared" si="5"/>
        <v>0</v>
      </c>
      <c r="N258" s="8"/>
      <c r="O258" s="8"/>
      <c r="P258" s="8"/>
      <c r="Q258" s="8"/>
      <c r="R258" s="8"/>
      <c r="S258" s="8"/>
      <c r="T258" s="8"/>
      <c r="U258" s="8"/>
      <c r="V258" s="8"/>
      <c r="W258" s="8"/>
      <c r="X258" s="8"/>
      <c r="Y258" s="8"/>
      <c r="Z258" s="8"/>
      <c r="AA258" s="8"/>
      <c r="AB258" s="8"/>
      <c r="AC258" s="8"/>
      <c r="AD258" s="8"/>
      <c r="AE258" s="8"/>
      <c r="AF258" s="8"/>
      <c r="AG258" s="8"/>
      <c r="AH258" s="9"/>
      <c r="AI258" s="9"/>
      <c r="AJ258" s="9"/>
      <c r="AK258" s="9"/>
      <c r="AL258" s="9"/>
      <c r="AM258" s="9"/>
      <c r="AN258" s="9"/>
    </row>
    <row r="259" spans="1:40" s="10" customFormat="1" ht="33.75">
      <c r="A259" s="217" t="s">
        <v>156</v>
      </c>
      <c r="B259" s="166" t="s">
        <v>109</v>
      </c>
      <c r="C259" s="167" t="s">
        <v>195</v>
      </c>
      <c r="D259" s="218" t="s">
        <v>142</v>
      </c>
      <c r="E259" s="218" t="s">
        <v>1016</v>
      </c>
      <c r="F259" s="218" t="s">
        <v>1016</v>
      </c>
      <c r="G259" s="218" t="s">
        <v>590</v>
      </c>
      <c r="H259" s="218" t="s">
        <v>925</v>
      </c>
      <c r="I259" s="218" t="s">
        <v>157</v>
      </c>
      <c r="J259" s="219" t="s">
        <v>143</v>
      </c>
      <c r="K259" s="171">
        <v>353815200</v>
      </c>
      <c r="L259" s="171">
        <v>353815200</v>
      </c>
      <c r="M259" s="137">
        <f t="shared" si="5"/>
        <v>0</v>
      </c>
      <c r="N259" s="8"/>
      <c r="O259" s="8"/>
      <c r="P259" s="8"/>
      <c r="Q259" s="8"/>
      <c r="R259" s="8"/>
      <c r="S259" s="8"/>
      <c r="T259" s="8"/>
      <c r="U259" s="8"/>
      <c r="V259" s="8"/>
      <c r="W259" s="8"/>
      <c r="X259" s="8"/>
      <c r="Y259" s="8"/>
      <c r="Z259" s="8"/>
      <c r="AA259" s="8"/>
      <c r="AB259" s="8"/>
      <c r="AC259" s="8"/>
      <c r="AD259" s="8"/>
      <c r="AE259" s="8"/>
      <c r="AF259" s="8"/>
      <c r="AG259" s="8"/>
      <c r="AH259" s="9"/>
      <c r="AI259" s="9"/>
      <c r="AJ259" s="9"/>
      <c r="AK259" s="9"/>
      <c r="AL259" s="9"/>
      <c r="AM259" s="9"/>
      <c r="AN259" s="9"/>
    </row>
    <row r="260" spans="1:40" s="10" customFormat="1" ht="45">
      <c r="A260" s="217" t="s">
        <v>611</v>
      </c>
      <c r="B260" s="166" t="s">
        <v>109</v>
      </c>
      <c r="C260" s="167" t="s">
        <v>567</v>
      </c>
      <c r="D260" s="218" t="s">
        <v>142</v>
      </c>
      <c r="E260" s="218" t="s">
        <v>1016</v>
      </c>
      <c r="F260" s="218" t="s">
        <v>1016</v>
      </c>
      <c r="G260" s="218" t="s">
        <v>590</v>
      </c>
      <c r="H260" s="218" t="s">
        <v>925</v>
      </c>
      <c r="I260" s="218" t="s">
        <v>612</v>
      </c>
      <c r="J260" s="219" t="s">
        <v>143</v>
      </c>
      <c r="K260" s="171">
        <v>13425700</v>
      </c>
      <c r="L260" s="171">
        <v>13373215.69</v>
      </c>
      <c r="M260" s="137">
        <f t="shared" si="5"/>
        <v>52484.31000000052</v>
      </c>
      <c r="N260" s="8"/>
      <c r="O260" s="8"/>
      <c r="P260" s="8"/>
      <c r="Q260" s="8"/>
      <c r="R260" s="8"/>
      <c r="S260" s="8"/>
      <c r="T260" s="8"/>
      <c r="U260" s="8"/>
      <c r="V260" s="8"/>
      <c r="W260" s="8"/>
      <c r="X260" s="8"/>
      <c r="Y260" s="8"/>
      <c r="Z260" s="8"/>
      <c r="AA260" s="8"/>
      <c r="AB260" s="8"/>
      <c r="AC260" s="8"/>
      <c r="AD260" s="8"/>
      <c r="AE260" s="8"/>
      <c r="AF260" s="8"/>
      <c r="AG260" s="8"/>
      <c r="AH260" s="9"/>
      <c r="AI260" s="9"/>
      <c r="AJ260" s="9"/>
      <c r="AK260" s="9"/>
      <c r="AL260" s="9"/>
      <c r="AM260" s="9"/>
      <c r="AN260" s="9"/>
    </row>
    <row r="261" spans="1:40" s="10" customFormat="1" ht="78.75">
      <c r="A261" s="217" t="s">
        <v>481</v>
      </c>
      <c r="B261" s="166" t="s">
        <v>109</v>
      </c>
      <c r="C261" s="167" t="s">
        <v>808</v>
      </c>
      <c r="D261" s="218" t="s">
        <v>142</v>
      </c>
      <c r="E261" s="218" t="s">
        <v>1016</v>
      </c>
      <c r="F261" s="218" t="s">
        <v>1016</v>
      </c>
      <c r="G261" s="218" t="s">
        <v>590</v>
      </c>
      <c r="H261" s="218" t="s">
        <v>925</v>
      </c>
      <c r="I261" s="218" t="s">
        <v>482</v>
      </c>
      <c r="J261" s="219" t="s">
        <v>143</v>
      </c>
      <c r="K261" s="171">
        <f>41400000-7400000</f>
        <v>34000000</v>
      </c>
      <c r="L261" s="171">
        <v>34000000</v>
      </c>
      <c r="M261" s="97">
        <f t="shared" si="5"/>
        <v>0</v>
      </c>
      <c r="N261" s="8"/>
      <c r="O261" s="8"/>
      <c r="P261" s="8"/>
      <c r="Q261" s="8"/>
      <c r="R261" s="8"/>
      <c r="S261" s="8"/>
      <c r="T261" s="8"/>
      <c r="U261" s="8"/>
      <c r="V261" s="8"/>
      <c r="W261" s="8"/>
      <c r="X261" s="8"/>
      <c r="Y261" s="8"/>
      <c r="Z261" s="8"/>
      <c r="AA261" s="8"/>
      <c r="AB261" s="8"/>
      <c r="AC261" s="8"/>
      <c r="AD261" s="8"/>
      <c r="AE261" s="8"/>
      <c r="AF261" s="8"/>
      <c r="AG261" s="8"/>
      <c r="AH261" s="9"/>
      <c r="AI261" s="9"/>
      <c r="AJ261" s="9"/>
      <c r="AK261" s="9"/>
      <c r="AL261" s="9"/>
      <c r="AM261" s="9"/>
      <c r="AN261" s="9"/>
    </row>
    <row r="262" spans="1:40" s="10" customFormat="1" ht="22.5">
      <c r="A262" s="180" t="s">
        <v>986</v>
      </c>
      <c r="B262" s="166" t="s">
        <v>109</v>
      </c>
      <c r="C262" s="167" t="s">
        <v>567</v>
      </c>
      <c r="D262" s="218" t="s">
        <v>142</v>
      </c>
      <c r="E262" s="218" t="s">
        <v>1016</v>
      </c>
      <c r="F262" s="218" t="s">
        <v>1016</v>
      </c>
      <c r="G262" s="218" t="s">
        <v>590</v>
      </c>
      <c r="H262" s="218" t="s">
        <v>925</v>
      </c>
      <c r="I262" s="218" t="s">
        <v>158</v>
      </c>
      <c r="J262" s="219" t="s">
        <v>143</v>
      </c>
      <c r="K262" s="171">
        <v>1568300</v>
      </c>
      <c r="L262" s="171">
        <v>1568300</v>
      </c>
      <c r="M262" s="97">
        <f t="shared" si="5"/>
        <v>0</v>
      </c>
      <c r="N262" s="8"/>
      <c r="O262" s="8"/>
      <c r="P262" s="8"/>
      <c r="Q262" s="8"/>
      <c r="R262" s="8"/>
      <c r="S262" s="8"/>
      <c r="T262" s="8"/>
      <c r="U262" s="8"/>
      <c r="V262" s="8"/>
      <c r="W262" s="8"/>
      <c r="X262" s="8"/>
      <c r="Y262" s="8"/>
      <c r="Z262" s="8"/>
      <c r="AA262" s="8"/>
      <c r="AB262" s="8"/>
      <c r="AC262" s="8"/>
      <c r="AD262" s="8"/>
      <c r="AE262" s="8"/>
      <c r="AF262" s="8"/>
      <c r="AG262" s="8"/>
      <c r="AH262" s="9"/>
      <c r="AI262" s="9"/>
      <c r="AJ262" s="9"/>
      <c r="AK262" s="9"/>
      <c r="AL262" s="9"/>
      <c r="AM262" s="9"/>
      <c r="AN262" s="9"/>
    </row>
    <row r="263" spans="1:40" s="10" customFormat="1" ht="45">
      <c r="A263" s="217" t="s">
        <v>159</v>
      </c>
      <c r="B263" s="166" t="s">
        <v>109</v>
      </c>
      <c r="C263" s="167" t="s">
        <v>567</v>
      </c>
      <c r="D263" s="218" t="s">
        <v>142</v>
      </c>
      <c r="E263" s="218" t="s">
        <v>1016</v>
      </c>
      <c r="F263" s="218" t="s">
        <v>1016</v>
      </c>
      <c r="G263" s="218" t="s">
        <v>590</v>
      </c>
      <c r="H263" s="218" t="s">
        <v>925</v>
      </c>
      <c r="I263" s="218" t="s">
        <v>160</v>
      </c>
      <c r="J263" s="219" t="s">
        <v>143</v>
      </c>
      <c r="K263" s="171">
        <f>3039800+143000</f>
        <v>3182800</v>
      </c>
      <c r="L263" s="171">
        <v>3182800</v>
      </c>
      <c r="M263" s="97">
        <f t="shared" si="5"/>
        <v>0</v>
      </c>
      <c r="N263" s="8"/>
      <c r="O263" s="8"/>
      <c r="P263" s="8"/>
      <c r="Q263" s="8"/>
      <c r="R263" s="8"/>
      <c r="S263" s="8"/>
      <c r="T263" s="8"/>
      <c r="U263" s="8"/>
      <c r="V263" s="8"/>
      <c r="W263" s="8"/>
      <c r="X263" s="8"/>
      <c r="Y263" s="8"/>
      <c r="Z263" s="8"/>
      <c r="AA263" s="8"/>
      <c r="AB263" s="8"/>
      <c r="AC263" s="8"/>
      <c r="AD263" s="8"/>
      <c r="AE263" s="8"/>
      <c r="AF263" s="8"/>
      <c r="AG263" s="8"/>
      <c r="AH263" s="9"/>
      <c r="AI263" s="9"/>
      <c r="AJ263" s="9"/>
      <c r="AK263" s="9"/>
      <c r="AL263" s="9"/>
      <c r="AM263" s="9"/>
      <c r="AN263" s="9"/>
    </row>
    <row r="264" spans="1:40" s="10" customFormat="1" ht="56.25">
      <c r="A264" s="217" t="s">
        <v>829</v>
      </c>
      <c r="B264" s="166" t="s">
        <v>109</v>
      </c>
      <c r="C264" s="167" t="s">
        <v>31</v>
      </c>
      <c r="D264" s="218" t="s">
        <v>142</v>
      </c>
      <c r="E264" s="218" t="s">
        <v>1016</v>
      </c>
      <c r="F264" s="218" t="s">
        <v>1016</v>
      </c>
      <c r="G264" s="218" t="s">
        <v>590</v>
      </c>
      <c r="H264" s="218" t="s">
        <v>925</v>
      </c>
      <c r="I264" s="218" t="s">
        <v>830</v>
      </c>
      <c r="J264" s="219" t="s">
        <v>143</v>
      </c>
      <c r="K264" s="171">
        <v>5816250</v>
      </c>
      <c r="L264" s="171">
        <v>5816250</v>
      </c>
      <c r="M264" s="97">
        <f t="shared" si="5"/>
        <v>0</v>
      </c>
      <c r="N264" s="8"/>
      <c r="O264" s="8"/>
      <c r="P264" s="8"/>
      <c r="Q264" s="8"/>
      <c r="R264" s="8"/>
      <c r="S264" s="8"/>
      <c r="T264" s="8"/>
      <c r="U264" s="8"/>
      <c r="V264" s="8"/>
      <c r="W264" s="8"/>
      <c r="X264" s="8"/>
      <c r="Y264" s="8"/>
      <c r="Z264" s="8"/>
      <c r="AA264" s="8"/>
      <c r="AB264" s="8"/>
      <c r="AC264" s="8"/>
      <c r="AD264" s="8"/>
      <c r="AE264" s="8"/>
      <c r="AF264" s="8"/>
      <c r="AG264" s="8"/>
      <c r="AH264" s="9"/>
      <c r="AI264" s="9"/>
      <c r="AJ264" s="9"/>
      <c r="AK264" s="9"/>
      <c r="AL264" s="9"/>
      <c r="AM264" s="9"/>
      <c r="AN264" s="9"/>
    </row>
    <row r="265" spans="1:40" s="10" customFormat="1" ht="56.25">
      <c r="A265" s="217" t="s">
        <v>629</v>
      </c>
      <c r="B265" s="166" t="s">
        <v>109</v>
      </c>
      <c r="C265" s="167" t="s">
        <v>808</v>
      </c>
      <c r="D265" s="218" t="s">
        <v>142</v>
      </c>
      <c r="E265" s="218" t="s">
        <v>1016</v>
      </c>
      <c r="F265" s="218" t="s">
        <v>1016</v>
      </c>
      <c r="G265" s="218" t="s">
        <v>590</v>
      </c>
      <c r="H265" s="218" t="s">
        <v>925</v>
      </c>
      <c r="I265" s="218" t="s">
        <v>628</v>
      </c>
      <c r="J265" s="219" t="s">
        <v>143</v>
      </c>
      <c r="K265" s="171">
        <v>5000000</v>
      </c>
      <c r="L265" s="171">
        <v>4994999</v>
      </c>
      <c r="M265" s="97">
        <f t="shared" si="5"/>
        <v>5001</v>
      </c>
      <c r="N265" s="8"/>
      <c r="O265" s="8"/>
      <c r="P265" s="8"/>
      <c r="Q265" s="8"/>
      <c r="R265" s="8"/>
      <c r="S265" s="8"/>
      <c r="T265" s="8"/>
      <c r="U265" s="8"/>
      <c r="V265" s="8"/>
      <c r="W265" s="8"/>
      <c r="X265" s="8"/>
      <c r="Y265" s="8"/>
      <c r="Z265" s="8"/>
      <c r="AA265" s="8"/>
      <c r="AB265" s="8"/>
      <c r="AC265" s="8"/>
      <c r="AD265" s="8"/>
      <c r="AE265" s="8"/>
      <c r="AF265" s="8"/>
      <c r="AG265" s="8"/>
      <c r="AH265" s="9"/>
      <c r="AI265" s="9"/>
      <c r="AJ265" s="9"/>
      <c r="AK265" s="9"/>
      <c r="AL265" s="9"/>
      <c r="AM265" s="9"/>
      <c r="AN265" s="9"/>
    </row>
    <row r="266" spans="1:40" s="10" customFormat="1" ht="45">
      <c r="A266" s="217" t="s">
        <v>513</v>
      </c>
      <c r="B266" s="166" t="s">
        <v>109</v>
      </c>
      <c r="C266" s="167" t="s">
        <v>37</v>
      </c>
      <c r="D266" s="218" t="s">
        <v>142</v>
      </c>
      <c r="E266" s="218" t="s">
        <v>1016</v>
      </c>
      <c r="F266" s="218" t="s">
        <v>1016</v>
      </c>
      <c r="G266" s="218" t="s">
        <v>590</v>
      </c>
      <c r="H266" s="218" t="s">
        <v>925</v>
      </c>
      <c r="I266" s="218" t="s">
        <v>517</v>
      </c>
      <c r="J266" s="219" t="s">
        <v>143</v>
      </c>
      <c r="K266" s="171">
        <v>1190800</v>
      </c>
      <c r="L266" s="171">
        <v>1190800</v>
      </c>
      <c r="M266" s="97">
        <f t="shared" si="5"/>
        <v>0</v>
      </c>
      <c r="N266" s="8"/>
      <c r="O266" s="8"/>
      <c r="P266" s="8"/>
      <c r="Q266" s="8"/>
      <c r="R266" s="8"/>
      <c r="S266" s="8"/>
      <c r="T266" s="8"/>
      <c r="U266" s="8"/>
      <c r="V266" s="8"/>
      <c r="W266" s="8"/>
      <c r="X266" s="8"/>
      <c r="Y266" s="8"/>
      <c r="Z266" s="8"/>
      <c r="AA266" s="8"/>
      <c r="AB266" s="8"/>
      <c r="AC266" s="8"/>
      <c r="AD266" s="8"/>
      <c r="AE266" s="8"/>
      <c r="AF266" s="8"/>
      <c r="AG266" s="8"/>
      <c r="AH266" s="9"/>
      <c r="AI266" s="9"/>
      <c r="AJ266" s="9"/>
      <c r="AK266" s="9"/>
      <c r="AL266" s="9"/>
      <c r="AM266" s="9"/>
      <c r="AN266" s="9"/>
    </row>
    <row r="267" spans="1:40" s="10" customFormat="1" ht="56.25">
      <c r="A267" s="264" t="s">
        <v>497</v>
      </c>
      <c r="B267" s="166" t="s">
        <v>109</v>
      </c>
      <c r="C267" s="167" t="s">
        <v>195</v>
      </c>
      <c r="D267" s="218" t="s">
        <v>142</v>
      </c>
      <c r="E267" s="218" t="s">
        <v>1016</v>
      </c>
      <c r="F267" s="218" t="s">
        <v>1016</v>
      </c>
      <c r="G267" s="218" t="s">
        <v>590</v>
      </c>
      <c r="H267" s="218" t="s">
        <v>925</v>
      </c>
      <c r="I267" s="218" t="s">
        <v>507</v>
      </c>
      <c r="J267" s="219" t="s">
        <v>143</v>
      </c>
      <c r="K267" s="171">
        <v>977199</v>
      </c>
      <c r="L267" s="171">
        <v>930007.9</v>
      </c>
      <c r="M267" s="97">
        <f t="shared" si="5"/>
        <v>47191.09999999998</v>
      </c>
      <c r="N267" s="151"/>
      <c r="O267" s="8"/>
      <c r="P267" s="8"/>
      <c r="Q267" s="8"/>
      <c r="R267" s="8"/>
      <c r="S267" s="8"/>
      <c r="T267" s="8"/>
      <c r="U267" s="8"/>
      <c r="V267" s="8"/>
      <c r="W267" s="8"/>
      <c r="X267" s="8"/>
      <c r="Y267" s="8"/>
      <c r="Z267" s="8"/>
      <c r="AA267" s="8"/>
      <c r="AB267" s="8"/>
      <c r="AC267" s="8"/>
      <c r="AD267" s="8"/>
      <c r="AE267" s="8"/>
      <c r="AF267" s="8"/>
      <c r="AG267" s="8"/>
      <c r="AH267" s="9"/>
      <c r="AI267" s="9"/>
      <c r="AJ267" s="9"/>
      <c r="AK267" s="9"/>
      <c r="AL267" s="9"/>
      <c r="AM267" s="9"/>
      <c r="AN267" s="9"/>
    </row>
    <row r="268" spans="1:40" s="10" customFormat="1" ht="22.5">
      <c r="A268" s="160" t="s">
        <v>183</v>
      </c>
      <c r="B268" s="155" t="s">
        <v>109</v>
      </c>
      <c r="C268" s="161" t="s">
        <v>1008</v>
      </c>
      <c r="D268" s="162" t="s">
        <v>142</v>
      </c>
      <c r="E268" s="162" t="s">
        <v>1016</v>
      </c>
      <c r="F268" s="162" t="s">
        <v>926</v>
      </c>
      <c r="G268" s="162" t="s">
        <v>1008</v>
      </c>
      <c r="H268" s="162" t="s">
        <v>1010</v>
      </c>
      <c r="I268" s="162" t="s">
        <v>1011</v>
      </c>
      <c r="J268" s="163" t="s">
        <v>143</v>
      </c>
      <c r="K268" s="164">
        <f>K269+K271+K273+K275+K324</f>
        <v>2966776631.87</v>
      </c>
      <c r="L268" s="164">
        <f>L269+L271+L273+L275+L324</f>
        <v>2920436705.29</v>
      </c>
      <c r="M268" s="97">
        <f t="shared" si="5"/>
        <v>46339926.57999992</v>
      </c>
      <c r="N268" s="8"/>
      <c r="O268" s="8"/>
      <c r="P268" s="8"/>
      <c r="Q268" s="8"/>
      <c r="R268" s="8"/>
      <c r="S268" s="8"/>
      <c r="T268" s="8"/>
      <c r="U268" s="8"/>
      <c r="V268" s="8"/>
      <c r="W268" s="8"/>
      <c r="X268" s="8"/>
      <c r="Y268" s="8"/>
      <c r="Z268" s="8"/>
      <c r="AA268" s="8"/>
      <c r="AB268" s="8"/>
      <c r="AC268" s="8"/>
      <c r="AD268" s="8"/>
      <c r="AE268" s="8"/>
      <c r="AF268" s="8"/>
      <c r="AG268" s="8"/>
      <c r="AH268" s="9"/>
      <c r="AI268" s="9"/>
      <c r="AJ268" s="9"/>
      <c r="AK268" s="9"/>
      <c r="AL268" s="9"/>
      <c r="AM268" s="9"/>
      <c r="AN268" s="9"/>
    </row>
    <row r="269" spans="1:40" s="10" customFormat="1" ht="22.5">
      <c r="A269" s="214" t="s">
        <v>854</v>
      </c>
      <c r="B269" s="155" t="s">
        <v>109</v>
      </c>
      <c r="C269" s="161" t="s">
        <v>569</v>
      </c>
      <c r="D269" s="221" t="s">
        <v>142</v>
      </c>
      <c r="E269" s="221" t="s">
        <v>1016</v>
      </c>
      <c r="F269" s="221" t="s">
        <v>926</v>
      </c>
      <c r="G269" s="221" t="s">
        <v>588</v>
      </c>
      <c r="H269" s="221" t="s">
        <v>1010</v>
      </c>
      <c r="I269" s="221" t="s">
        <v>1011</v>
      </c>
      <c r="J269" s="222" t="s">
        <v>143</v>
      </c>
      <c r="K269" s="164">
        <f>K270</f>
        <v>7657000</v>
      </c>
      <c r="L269" s="164">
        <f>L270</f>
        <v>7657000</v>
      </c>
      <c r="M269" s="97">
        <f t="shared" si="5"/>
        <v>0</v>
      </c>
      <c r="N269" s="8"/>
      <c r="O269" s="8"/>
      <c r="P269" s="8"/>
      <c r="Q269" s="8"/>
      <c r="R269" s="8"/>
      <c r="S269" s="8"/>
      <c r="T269" s="8"/>
      <c r="U269" s="8"/>
      <c r="V269" s="8"/>
      <c r="W269" s="8"/>
      <c r="X269" s="8"/>
      <c r="Y269" s="8"/>
      <c r="Z269" s="8"/>
      <c r="AA269" s="8"/>
      <c r="AB269" s="8"/>
      <c r="AC269" s="8"/>
      <c r="AD269" s="8"/>
      <c r="AE269" s="8"/>
      <c r="AF269" s="8"/>
      <c r="AG269" s="8"/>
      <c r="AH269" s="9"/>
      <c r="AI269" s="9"/>
      <c r="AJ269" s="9"/>
      <c r="AK269" s="9"/>
      <c r="AL269" s="9"/>
      <c r="AM269" s="9"/>
      <c r="AN269" s="9"/>
    </row>
    <row r="270" spans="1:40" s="10" customFormat="1" ht="22.5">
      <c r="A270" s="217" t="s">
        <v>996</v>
      </c>
      <c r="B270" s="166" t="s">
        <v>109</v>
      </c>
      <c r="C270" s="167" t="s">
        <v>569</v>
      </c>
      <c r="D270" s="218" t="s">
        <v>142</v>
      </c>
      <c r="E270" s="218" t="s">
        <v>1016</v>
      </c>
      <c r="F270" s="218" t="s">
        <v>926</v>
      </c>
      <c r="G270" s="218" t="s">
        <v>588</v>
      </c>
      <c r="H270" s="218" t="s">
        <v>925</v>
      </c>
      <c r="I270" s="218" t="s">
        <v>1011</v>
      </c>
      <c r="J270" s="219" t="s">
        <v>143</v>
      </c>
      <c r="K270" s="171">
        <f>7952900-1033900+738000</f>
        <v>7657000</v>
      </c>
      <c r="L270" s="171">
        <v>7657000</v>
      </c>
      <c r="M270" s="149">
        <f t="shared" si="5"/>
        <v>0</v>
      </c>
      <c r="N270" s="8"/>
      <c r="O270" s="8"/>
      <c r="P270" s="8"/>
      <c r="Q270" s="8"/>
      <c r="R270" s="8"/>
      <c r="S270" s="8"/>
      <c r="T270" s="8"/>
      <c r="U270" s="8"/>
      <c r="V270" s="8"/>
      <c r="W270" s="8"/>
      <c r="X270" s="8"/>
      <c r="Y270" s="8"/>
      <c r="Z270" s="8"/>
      <c r="AA270" s="8"/>
      <c r="AB270" s="8"/>
      <c r="AC270" s="8"/>
      <c r="AD270" s="8"/>
      <c r="AE270" s="8"/>
      <c r="AF270" s="8"/>
      <c r="AG270" s="8"/>
      <c r="AH270" s="9"/>
      <c r="AI270" s="9"/>
      <c r="AJ270" s="9"/>
      <c r="AK270" s="9"/>
      <c r="AL270" s="9"/>
      <c r="AM270" s="9"/>
      <c r="AN270" s="9"/>
    </row>
    <row r="271" spans="1:40" s="10" customFormat="1" ht="33.75">
      <c r="A271" s="232" t="s">
        <v>498</v>
      </c>
      <c r="B271" s="155" t="s">
        <v>109</v>
      </c>
      <c r="C271" s="161" t="s">
        <v>31</v>
      </c>
      <c r="D271" s="221" t="s">
        <v>142</v>
      </c>
      <c r="E271" s="221" t="s">
        <v>1016</v>
      </c>
      <c r="F271" s="221" t="s">
        <v>926</v>
      </c>
      <c r="G271" s="221" t="s">
        <v>508</v>
      </c>
      <c r="H271" s="221" t="s">
        <v>1010</v>
      </c>
      <c r="I271" s="221" t="s">
        <v>1011</v>
      </c>
      <c r="J271" s="222" t="s">
        <v>143</v>
      </c>
      <c r="K271" s="164">
        <f>K272</f>
        <v>336181</v>
      </c>
      <c r="L271" s="164">
        <f>L272</f>
        <v>336181</v>
      </c>
      <c r="M271" s="137">
        <f t="shared" si="5"/>
        <v>0</v>
      </c>
      <c r="N271" s="8"/>
      <c r="O271" s="8"/>
      <c r="P271" s="8"/>
      <c r="Q271" s="8"/>
      <c r="R271" s="8"/>
      <c r="S271" s="8"/>
      <c r="T271" s="8"/>
      <c r="U271" s="8"/>
      <c r="V271" s="8"/>
      <c r="W271" s="8"/>
      <c r="X271" s="8"/>
      <c r="Y271" s="8"/>
      <c r="Z271" s="8"/>
      <c r="AA271" s="8"/>
      <c r="AB271" s="8"/>
      <c r="AC271" s="8"/>
      <c r="AD271" s="8"/>
      <c r="AE271" s="8"/>
      <c r="AF271" s="8"/>
      <c r="AG271" s="8"/>
      <c r="AH271" s="9"/>
      <c r="AI271" s="9"/>
      <c r="AJ271" s="9"/>
      <c r="AK271" s="9"/>
      <c r="AL271" s="9"/>
      <c r="AM271" s="9"/>
      <c r="AN271" s="9"/>
    </row>
    <row r="272" spans="1:40" s="10" customFormat="1" ht="33.75">
      <c r="A272" s="264" t="s">
        <v>499</v>
      </c>
      <c r="B272" s="166" t="s">
        <v>109</v>
      </c>
      <c r="C272" s="167" t="s">
        <v>31</v>
      </c>
      <c r="D272" s="218" t="s">
        <v>142</v>
      </c>
      <c r="E272" s="218" t="s">
        <v>1016</v>
      </c>
      <c r="F272" s="218" t="s">
        <v>926</v>
      </c>
      <c r="G272" s="218" t="s">
        <v>508</v>
      </c>
      <c r="H272" s="218" t="s">
        <v>925</v>
      </c>
      <c r="I272" s="218" t="s">
        <v>1011</v>
      </c>
      <c r="J272" s="219" t="s">
        <v>143</v>
      </c>
      <c r="K272" s="171">
        <v>336181</v>
      </c>
      <c r="L272" s="171">
        <v>336181</v>
      </c>
      <c r="M272" s="97">
        <f t="shared" si="5"/>
        <v>0</v>
      </c>
      <c r="N272" s="8"/>
      <c r="O272" s="8"/>
      <c r="P272" s="8"/>
      <c r="Q272" s="8"/>
      <c r="R272" s="8"/>
      <c r="S272" s="8"/>
      <c r="T272" s="8"/>
      <c r="U272" s="8"/>
      <c r="V272" s="8"/>
      <c r="W272" s="8"/>
      <c r="X272" s="8"/>
      <c r="Y272" s="8"/>
      <c r="Z272" s="8"/>
      <c r="AA272" s="8"/>
      <c r="AB272" s="8"/>
      <c r="AC272" s="8"/>
      <c r="AD272" s="8"/>
      <c r="AE272" s="8"/>
      <c r="AF272" s="8"/>
      <c r="AG272" s="8"/>
      <c r="AH272" s="9"/>
      <c r="AI272" s="9"/>
      <c r="AJ272" s="9"/>
      <c r="AK272" s="9"/>
      <c r="AL272" s="9"/>
      <c r="AM272" s="9"/>
      <c r="AN272" s="9"/>
    </row>
    <row r="273" spans="1:40" s="10" customFormat="1" ht="22.5">
      <c r="A273" s="214" t="s">
        <v>997</v>
      </c>
      <c r="B273" s="155" t="s">
        <v>109</v>
      </c>
      <c r="C273" s="161" t="s">
        <v>31</v>
      </c>
      <c r="D273" s="221" t="s">
        <v>142</v>
      </c>
      <c r="E273" s="221" t="s">
        <v>1016</v>
      </c>
      <c r="F273" s="221" t="s">
        <v>926</v>
      </c>
      <c r="G273" s="221" t="s">
        <v>583</v>
      </c>
      <c r="H273" s="221" t="s">
        <v>1010</v>
      </c>
      <c r="I273" s="221" t="s">
        <v>1011</v>
      </c>
      <c r="J273" s="222" t="s">
        <v>143</v>
      </c>
      <c r="K273" s="220">
        <f>K274</f>
        <v>8527820</v>
      </c>
      <c r="L273" s="220">
        <f>L274</f>
        <v>7842800</v>
      </c>
      <c r="M273" s="97">
        <f t="shared" si="5"/>
        <v>685020</v>
      </c>
      <c r="N273" s="8"/>
      <c r="O273" s="8"/>
      <c r="P273" s="8"/>
      <c r="Q273" s="8"/>
      <c r="R273" s="8"/>
      <c r="S273" s="8"/>
      <c r="T273" s="8"/>
      <c r="U273" s="8"/>
      <c r="V273" s="8"/>
      <c r="W273" s="8"/>
      <c r="X273" s="8"/>
      <c r="Y273" s="8"/>
      <c r="Z273" s="8"/>
      <c r="AA273" s="8"/>
      <c r="AB273" s="8"/>
      <c r="AC273" s="8"/>
      <c r="AD273" s="8"/>
      <c r="AE273" s="8"/>
      <c r="AF273" s="8"/>
      <c r="AG273" s="8"/>
      <c r="AH273" s="9"/>
      <c r="AI273" s="9"/>
      <c r="AJ273" s="9"/>
      <c r="AK273" s="9"/>
      <c r="AL273" s="9"/>
      <c r="AM273" s="9"/>
      <c r="AN273" s="9"/>
    </row>
    <row r="274" spans="1:40" s="10" customFormat="1" ht="22.5">
      <c r="A274" s="217" t="s">
        <v>998</v>
      </c>
      <c r="B274" s="166" t="s">
        <v>109</v>
      </c>
      <c r="C274" s="167" t="s">
        <v>31</v>
      </c>
      <c r="D274" s="218" t="s">
        <v>142</v>
      </c>
      <c r="E274" s="218" t="s">
        <v>1016</v>
      </c>
      <c r="F274" s="218" t="s">
        <v>926</v>
      </c>
      <c r="G274" s="218" t="s">
        <v>583</v>
      </c>
      <c r="H274" s="218" t="s">
        <v>925</v>
      </c>
      <c r="I274" s="218" t="s">
        <v>1011</v>
      </c>
      <c r="J274" s="219" t="s">
        <v>143</v>
      </c>
      <c r="K274" s="281">
        <f>8673800-831000+685020</f>
        <v>8527820</v>
      </c>
      <c r="L274" s="171">
        <v>7842800</v>
      </c>
      <c r="M274" s="97">
        <f t="shared" si="5"/>
        <v>685020</v>
      </c>
      <c r="N274" s="8"/>
      <c r="O274" s="8"/>
      <c r="P274" s="8"/>
      <c r="Q274" s="8"/>
      <c r="R274" s="8"/>
      <c r="S274" s="8"/>
      <c r="T274" s="8"/>
      <c r="U274" s="8"/>
      <c r="V274" s="8"/>
      <c r="W274" s="8"/>
      <c r="X274" s="8"/>
      <c r="Y274" s="8"/>
      <c r="Z274" s="8"/>
      <c r="AA274" s="8"/>
      <c r="AB274" s="8"/>
      <c r="AC274" s="8"/>
      <c r="AD274" s="8"/>
      <c r="AE274" s="8"/>
      <c r="AF274" s="8"/>
      <c r="AG274" s="8"/>
      <c r="AH274" s="9"/>
      <c r="AI274" s="9"/>
      <c r="AJ274" s="9"/>
      <c r="AK274" s="9"/>
      <c r="AL274" s="9"/>
      <c r="AM274" s="9"/>
      <c r="AN274" s="9"/>
    </row>
    <row r="275" spans="1:40" s="10" customFormat="1" ht="22.5">
      <c r="A275" s="214" t="s">
        <v>184</v>
      </c>
      <c r="B275" s="155" t="s">
        <v>109</v>
      </c>
      <c r="C275" s="161" t="s">
        <v>1008</v>
      </c>
      <c r="D275" s="221" t="s">
        <v>142</v>
      </c>
      <c r="E275" s="221" t="s">
        <v>1016</v>
      </c>
      <c r="F275" s="221" t="s">
        <v>926</v>
      </c>
      <c r="G275" s="221" t="s">
        <v>443</v>
      </c>
      <c r="H275" s="221" t="s">
        <v>1010</v>
      </c>
      <c r="I275" s="221" t="s">
        <v>1011</v>
      </c>
      <c r="J275" s="222" t="s">
        <v>143</v>
      </c>
      <c r="K275" s="220">
        <f>K276</f>
        <v>2944920730.87</v>
      </c>
      <c r="L275" s="220">
        <f>L276</f>
        <v>2899734924.29</v>
      </c>
      <c r="M275" s="137">
        <f t="shared" si="5"/>
        <v>45185806.57999992</v>
      </c>
      <c r="N275" s="8"/>
      <c r="O275" s="8"/>
      <c r="P275" s="8"/>
      <c r="Q275" s="8"/>
      <c r="R275" s="8"/>
      <c r="S275" s="8"/>
      <c r="T275" s="8"/>
      <c r="U275" s="8"/>
      <c r="V275" s="8"/>
      <c r="W275" s="8"/>
      <c r="X275" s="8"/>
      <c r="Y275" s="8"/>
      <c r="Z275" s="8"/>
      <c r="AA275" s="8"/>
      <c r="AB275" s="8"/>
      <c r="AC275" s="8"/>
      <c r="AD275" s="8"/>
      <c r="AE275" s="8"/>
      <c r="AF275" s="8"/>
      <c r="AG275" s="8"/>
      <c r="AH275" s="9"/>
      <c r="AI275" s="9"/>
      <c r="AJ275" s="9"/>
      <c r="AK275" s="9"/>
      <c r="AL275" s="9"/>
      <c r="AM275" s="9"/>
      <c r="AN275" s="9"/>
    </row>
    <row r="276" spans="1:40" s="10" customFormat="1" ht="22.5">
      <c r="A276" s="217" t="s">
        <v>999</v>
      </c>
      <c r="B276" s="166" t="s">
        <v>109</v>
      </c>
      <c r="C276" s="167" t="s">
        <v>1008</v>
      </c>
      <c r="D276" s="218" t="s">
        <v>142</v>
      </c>
      <c r="E276" s="218" t="s">
        <v>1016</v>
      </c>
      <c r="F276" s="218" t="s">
        <v>926</v>
      </c>
      <c r="G276" s="218" t="s">
        <v>443</v>
      </c>
      <c r="H276" s="218" t="s">
        <v>925</v>
      </c>
      <c r="I276" s="218" t="s">
        <v>1011</v>
      </c>
      <c r="J276" s="219" t="s">
        <v>143</v>
      </c>
      <c r="K276" s="226">
        <f>SUM(K277:K323)</f>
        <v>2944920730.87</v>
      </c>
      <c r="L276" s="226">
        <f>SUM(L277:L323)</f>
        <v>2899734924.29</v>
      </c>
      <c r="M276" s="97">
        <f t="shared" si="5"/>
        <v>45185806.57999992</v>
      </c>
      <c r="N276" s="8"/>
      <c r="O276" s="8"/>
      <c r="P276" s="8"/>
      <c r="Q276" s="8"/>
      <c r="R276" s="8"/>
      <c r="S276" s="8"/>
      <c r="T276" s="8"/>
      <c r="U276" s="8"/>
      <c r="V276" s="8"/>
      <c r="W276" s="8"/>
      <c r="X276" s="8"/>
      <c r="Y276" s="8"/>
      <c r="Z276" s="8"/>
      <c r="AA276" s="8"/>
      <c r="AB276" s="8"/>
      <c r="AC276" s="8"/>
      <c r="AD276" s="8"/>
      <c r="AE276" s="8"/>
      <c r="AF276" s="8"/>
      <c r="AG276" s="8"/>
      <c r="AH276" s="9"/>
      <c r="AI276" s="9"/>
      <c r="AJ276" s="9"/>
      <c r="AK276" s="9"/>
      <c r="AL276" s="9"/>
      <c r="AM276" s="9"/>
      <c r="AN276" s="9"/>
    </row>
    <row r="277" spans="1:40" s="10" customFormat="1" ht="33.75">
      <c r="A277" s="217" t="s">
        <v>831</v>
      </c>
      <c r="B277" s="166" t="s">
        <v>109</v>
      </c>
      <c r="C277" s="167" t="s">
        <v>567</v>
      </c>
      <c r="D277" s="218" t="s">
        <v>142</v>
      </c>
      <c r="E277" s="218" t="s">
        <v>1016</v>
      </c>
      <c r="F277" s="218" t="s">
        <v>926</v>
      </c>
      <c r="G277" s="218" t="s">
        <v>443</v>
      </c>
      <c r="H277" s="218" t="s">
        <v>925</v>
      </c>
      <c r="I277" s="218" t="s">
        <v>832</v>
      </c>
      <c r="J277" s="219" t="s">
        <v>143</v>
      </c>
      <c r="K277" s="223">
        <f>11100000-231600-500000</f>
        <v>10368400</v>
      </c>
      <c r="L277" s="223">
        <v>9806516.9</v>
      </c>
      <c r="M277" s="97">
        <f t="shared" si="5"/>
        <v>561883.0999999996</v>
      </c>
      <c r="N277" s="8"/>
      <c r="O277" s="8"/>
      <c r="P277" s="8"/>
      <c r="Q277" s="8"/>
      <c r="R277" s="8"/>
      <c r="S277" s="8"/>
      <c r="T277" s="8"/>
      <c r="U277" s="8"/>
      <c r="V277" s="8"/>
      <c r="W277" s="8"/>
      <c r="X277" s="8"/>
      <c r="Y277" s="8"/>
      <c r="Z277" s="8"/>
      <c r="AA277" s="8"/>
      <c r="AB277" s="8"/>
      <c r="AC277" s="8"/>
      <c r="AD277" s="8"/>
      <c r="AE277" s="8"/>
      <c r="AF277" s="8"/>
      <c r="AG277" s="8"/>
      <c r="AH277" s="9"/>
      <c r="AI277" s="9"/>
      <c r="AJ277" s="9"/>
      <c r="AK277" s="9"/>
      <c r="AL277" s="9"/>
      <c r="AM277" s="9"/>
      <c r="AN277" s="9"/>
    </row>
    <row r="278" spans="1:40" s="17" customFormat="1" ht="33.75">
      <c r="A278" s="217" t="s">
        <v>907</v>
      </c>
      <c r="B278" s="166" t="s">
        <v>109</v>
      </c>
      <c r="C278" s="167" t="s">
        <v>570</v>
      </c>
      <c r="D278" s="218" t="s">
        <v>142</v>
      </c>
      <c r="E278" s="218" t="s">
        <v>1016</v>
      </c>
      <c r="F278" s="218" t="s">
        <v>926</v>
      </c>
      <c r="G278" s="218" t="s">
        <v>443</v>
      </c>
      <c r="H278" s="218" t="s">
        <v>925</v>
      </c>
      <c r="I278" s="218" t="s">
        <v>908</v>
      </c>
      <c r="J278" s="219" t="s">
        <v>143</v>
      </c>
      <c r="K278" s="223">
        <f>689300+500000</f>
        <v>1189300</v>
      </c>
      <c r="L278" s="223">
        <v>1183058</v>
      </c>
      <c r="M278" s="149">
        <f t="shared" si="5"/>
        <v>6242</v>
      </c>
      <c r="N278" s="15"/>
      <c r="O278" s="15"/>
      <c r="P278" s="15"/>
      <c r="Q278" s="15"/>
      <c r="R278" s="15"/>
      <c r="S278" s="15"/>
      <c r="T278" s="15"/>
      <c r="U278" s="15"/>
      <c r="V278" s="15"/>
      <c r="W278" s="15"/>
      <c r="X278" s="15"/>
      <c r="Y278" s="15"/>
      <c r="Z278" s="15"/>
      <c r="AA278" s="15"/>
      <c r="AB278" s="15"/>
      <c r="AC278" s="15"/>
      <c r="AD278" s="15"/>
      <c r="AE278" s="15"/>
      <c r="AF278" s="15"/>
      <c r="AG278" s="15"/>
      <c r="AH278" s="16"/>
      <c r="AI278" s="16"/>
      <c r="AJ278" s="16"/>
      <c r="AK278" s="16"/>
      <c r="AL278" s="16"/>
      <c r="AM278" s="16"/>
      <c r="AN278" s="16"/>
    </row>
    <row r="279" spans="1:40" s="10" customFormat="1" ht="33.75">
      <c r="A279" s="217" t="s">
        <v>909</v>
      </c>
      <c r="B279" s="166" t="s">
        <v>109</v>
      </c>
      <c r="C279" s="167" t="s">
        <v>570</v>
      </c>
      <c r="D279" s="218" t="s">
        <v>142</v>
      </c>
      <c r="E279" s="218" t="s">
        <v>1016</v>
      </c>
      <c r="F279" s="218" t="s">
        <v>926</v>
      </c>
      <c r="G279" s="218" t="s">
        <v>443</v>
      </c>
      <c r="H279" s="218" t="s">
        <v>925</v>
      </c>
      <c r="I279" s="218" t="s">
        <v>910</v>
      </c>
      <c r="J279" s="219" t="s">
        <v>143</v>
      </c>
      <c r="K279" s="223">
        <v>9466700</v>
      </c>
      <c r="L279" s="223">
        <v>8895120.24</v>
      </c>
      <c r="M279" s="149">
        <f t="shared" si="5"/>
        <v>571579.7599999998</v>
      </c>
      <c r="N279" s="8"/>
      <c r="O279" s="8"/>
      <c r="P279" s="8"/>
      <c r="Q279" s="8"/>
      <c r="R279" s="8"/>
      <c r="S279" s="8"/>
      <c r="T279" s="8"/>
      <c r="U279" s="8"/>
      <c r="V279" s="8"/>
      <c r="W279" s="8"/>
      <c r="X279" s="8"/>
      <c r="Y279" s="8"/>
      <c r="Z279" s="8"/>
      <c r="AA279" s="8"/>
      <c r="AB279" s="8"/>
      <c r="AC279" s="8"/>
      <c r="AD279" s="8"/>
      <c r="AE279" s="8"/>
      <c r="AF279" s="8"/>
      <c r="AG279" s="8"/>
      <c r="AH279" s="9"/>
      <c r="AI279" s="9"/>
      <c r="AJ279" s="9"/>
      <c r="AK279" s="9"/>
      <c r="AL279" s="9"/>
      <c r="AM279" s="9"/>
      <c r="AN279" s="9"/>
    </row>
    <row r="280" spans="1:40" s="10" customFormat="1" ht="33.75">
      <c r="A280" s="217" t="s">
        <v>994</v>
      </c>
      <c r="B280" s="166" t="s">
        <v>109</v>
      </c>
      <c r="C280" s="167" t="s">
        <v>570</v>
      </c>
      <c r="D280" s="218" t="s">
        <v>142</v>
      </c>
      <c r="E280" s="218" t="s">
        <v>1016</v>
      </c>
      <c r="F280" s="218" t="s">
        <v>926</v>
      </c>
      <c r="G280" s="218" t="s">
        <v>443</v>
      </c>
      <c r="H280" s="218" t="s">
        <v>925</v>
      </c>
      <c r="I280" s="218" t="s">
        <v>995</v>
      </c>
      <c r="J280" s="219" t="s">
        <v>143</v>
      </c>
      <c r="K280" s="223">
        <v>368300</v>
      </c>
      <c r="L280" s="223">
        <v>368300</v>
      </c>
      <c r="M280" s="149">
        <f t="shared" si="5"/>
        <v>0</v>
      </c>
      <c r="N280" s="8"/>
      <c r="O280" s="8"/>
      <c r="P280" s="8"/>
      <c r="Q280" s="8"/>
      <c r="R280" s="8"/>
      <c r="S280" s="8"/>
      <c r="T280" s="8"/>
      <c r="U280" s="8"/>
      <c r="V280" s="8"/>
      <c r="W280" s="8"/>
      <c r="X280" s="8"/>
      <c r="Y280" s="8"/>
      <c r="Z280" s="8"/>
      <c r="AA280" s="8"/>
      <c r="AB280" s="8"/>
      <c r="AC280" s="8"/>
      <c r="AD280" s="8"/>
      <c r="AE280" s="8"/>
      <c r="AF280" s="8"/>
      <c r="AG280" s="8"/>
      <c r="AH280" s="9"/>
      <c r="AI280" s="9"/>
      <c r="AJ280" s="9"/>
      <c r="AK280" s="9"/>
      <c r="AL280" s="9"/>
      <c r="AM280" s="9"/>
      <c r="AN280" s="9"/>
    </row>
    <row r="281" spans="1:40" s="10" customFormat="1" ht="45">
      <c r="A281" s="217" t="s">
        <v>727</v>
      </c>
      <c r="B281" s="166" t="s">
        <v>109</v>
      </c>
      <c r="C281" s="167" t="s">
        <v>570</v>
      </c>
      <c r="D281" s="218" t="s">
        <v>142</v>
      </c>
      <c r="E281" s="218" t="s">
        <v>1016</v>
      </c>
      <c r="F281" s="218" t="s">
        <v>926</v>
      </c>
      <c r="G281" s="218" t="s">
        <v>443</v>
      </c>
      <c r="H281" s="218" t="s">
        <v>925</v>
      </c>
      <c r="I281" s="218" t="s">
        <v>728</v>
      </c>
      <c r="J281" s="219" t="s">
        <v>143</v>
      </c>
      <c r="K281" s="223">
        <f>78928500-500000+500000</f>
        <v>78928500</v>
      </c>
      <c r="L281" s="223">
        <v>78928500</v>
      </c>
      <c r="M281" s="149">
        <f t="shared" si="5"/>
        <v>0</v>
      </c>
      <c r="N281" s="8"/>
      <c r="O281" s="8"/>
      <c r="P281" s="8"/>
      <c r="Q281" s="8"/>
      <c r="R281" s="8"/>
      <c r="S281" s="8"/>
      <c r="T281" s="8"/>
      <c r="U281" s="8"/>
      <c r="V281" s="8"/>
      <c r="W281" s="8"/>
      <c r="X281" s="8"/>
      <c r="Y281" s="8"/>
      <c r="Z281" s="8"/>
      <c r="AA281" s="8"/>
      <c r="AB281" s="8"/>
      <c r="AC281" s="8"/>
      <c r="AD281" s="8"/>
      <c r="AE281" s="8"/>
      <c r="AF281" s="8"/>
      <c r="AG281" s="8"/>
      <c r="AH281" s="9"/>
      <c r="AI281" s="9"/>
      <c r="AJ281" s="9"/>
      <c r="AK281" s="9"/>
      <c r="AL281" s="9"/>
      <c r="AM281" s="9"/>
      <c r="AN281" s="9"/>
    </row>
    <row r="282" spans="1:40" s="10" customFormat="1" ht="33.75">
      <c r="A282" s="203" t="s">
        <v>729</v>
      </c>
      <c r="B282" s="166" t="s">
        <v>109</v>
      </c>
      <c r="C282" s="167" t="s">
        <v>809</v>
      </c>
      <c r="D282" s="218" t="s">
        <v>142</v>
      </c>
      <c r="E282" s="218" t="s">
        <v>1016</v>
      </c>
      <c r="F282" s="218" t="s">
        <v>926</v>
      </c>
      <c r="G282" s="218" t="s">
        <v>443</v>
      </c>
      <c r="H282" s="218" t="s">
        <v>925</v>
      </c>
      <c r="I282" s="218" t="s">
        <v>730</v>
      </c>
      <c r="J282" s="219" t="s">
        <v>143</v>
      </c>
      <c r="K282" s="171">
        <f>450000000+61835545</f>
        <v>511835545</v>
      </c>
      <c r="L282" s="171">
        <v>511835490.7</v>
      </c>
      <c r="M282" s="137">
        <f t="shared" si="5"/>
        <v>54.30000001192093</v>
      </c>
      <c r="N282" s="8"/>
      <c r="O282" s="8"/>
      <c r="P282" s="8"/>
      <c r="Q282" s="8"/>
      <c r="R282" s="8"/>
      <c r="S282" s="8"/>
      <c r="T282" s="8"/>
      <c r="U282" s="8"/>
      <c r="V282" s="8"/>
      <c r="W282" s="8"/>
      <c r="X282" s="8"/>
      <c r="Y282" s="8"/>
      <c r="Z282" s="8"/>
      <c r="AA282" s="8"/>
      <c r="AB282" s="8"/>
      <c r="AC282" s="8"/>
      <c r="AD282" s="8"/>
      <c r="AE282" s="8"/>
      <c r="AF282" s="8"/>
      <c r="AG282" s="8"/>
      <c r="AH282" s="9"/>
      <c r="AI282" s="9"/>
      <c r="AJ282" s="9"/>
      <c r="AK282" s="9"/>
      <c r="AL282" s="9"/>
      <c r="AM282" s="9"/>
      <c r="AN282" s="9"/>
    </row>
    <row r="283" spans="1:40" s="10" customFormat="1" ht="22.5">
      <c r="A283" s="203" t="s">
        <v>731</v>
      </c>
      <c r="B283" s="166" t="s">
        <v>109</v>
      </c>
      <c r="C283" s="167" t="s">
        <v>567</v>
      </c>
      <c r="D283" s="218" t="s">
        <v>142</v>
      </c>
      <c r="E283" s="218" t="s">
        <v>1016</v>
      </c>
      <c r="F283" s="218" t="s">
        <v>926</v>
      </c>
      <c r="G283" s="218" t="s">
        <v>443</v>
      </c>
      <c r="H283" s="218" t="s">
        <v>925</v>
      </c>
      <c r="I283" s="218" t="s">
        <v>732</v>
      </c>
      <c r="J283" s="219" t="s">
        <v>143</v>
      </c>
      <c r="K283" s="171">
        <v>1878800</v>
      </c>
      <c r="L283" s="171">
        <v>1382622.2</v>
      </c>
      <c r="M283" s="137">
        <f t="shared" si="5"/>
        <v>496177.80000000005</v>
      </c>
      <c r="N283" s="8"/>
      <c r="O283" s="8"/>
      <c r="P283" s="8"/>
      <c r="Q283" s="8"/>
      <c r="R283" s="8"/>
      <c r="S283" s="8"/>
      <c r="T283" s="8"/>
      <c r="U283" s="8"/>
      <c r="V283" s="8"/>
      <c r="W283" s="8"/>
      <c r="X283" s="8"/>
      <c r="Y283" s="8"/>
      <c r="Z283" s="8"/>
      <c r="AA283" s="8"/>
      <c r="AB283" s="8"/>
      <c r="AC283" s="8"/>
      <c r="AD283" s="8"/>
      <c r="AE283" s="8"/>
      <c r="AF283" s="8"/>
      <c r="AG283" s="8"/>
      <c r="AH283" s="9"/>
      <c r="AI283" s="9"/>
      <c r="AJ283" s="9"/>
      <c r="AK283" s="9"/>
      <c r="AL283" s="9"/>
      <c r="AM283" s="9"/>
      <c r="AN283" s="9"/>
    </row>
    <row r="284" spans="1:40" s="17" customFormat="1" ht="45">
      <c r="A284" s="203" t="s">
        <v>733</v>
      </c>
      <c r="B284" s="166" t="s">
        <v>109</v>
      </c>
      <c r="C284" s="167" t="s">
        <v>567</v>
      </c>
      <c r="D284" s="218" t="s">
        <v>142</v>
      </c>
      <c r="E284" s="218" t="s">
        <v>1016</v>
      </c>
      <c r="F284" s="218" t="s">
        <v>926</v>
      </c>
      <c r="G284" s="218" t="s">
        <v>443</v>
      </c>
      <c r="H284" s="218" t="s">
        <v>925</v>
      </c>
      <c r="I284" s="218" t="s">
        <v>734</v>
      </c>
      <c r="J284" s="219" t="s">
        <v>143</v>
      </c>
      <c r="K284" s="171">
        <v>41800</v>
      </c>
      <c r="L284" s="171">
        <v>6090</v>
      </c>
      <c r="M284" s="137">
        <f aca="true" t="shared" si="6" ref="M284:M320">K284-L284</f>
        <v>35710</v>
      </c>
      <c r="N284" s="15"/>
      <c r="O284" s="15"/>
      <c r="P284" s="15"/>
      <c r="Q284" s="15"/>
      <c r="R284" s="15"/>
      <c r="S284" s="15"/>
      <c r="T284" s="15"/>
      <c r="U284" s="15"/>
      <c r="V284" s="15"/>
      <c r="W284" s="15"/>
      <c r="X284" s="15"/>
      <c r="Y284" s="15"/>
      <c r="Z284" s="15"/>
      <c r="AA284" s="15"/>
      <c r="AB284" s="15"/>
      <c r="AC284" s="15"/>
      <c r="AD284" s="15"/>
      <c r="AE284" s="15"/>
      <c r="AF284" s="15"/>
      <c r="AG284" s="15"/>
      <c r="AH284" s="16"/>
      <c r="AI284" s="16"/>
      <c r="AJ284" s="16"/>
      <c r="AK284" s="16"/>
      <c r="AL284" s="16"/>
      <c r="AM284" s="16"/>
      <c r="AN284" s="16"/>
    </row>
    <row r="285" spans="1:40" s="10" customFormat="1" ht="56.25">
      <c r="A285" s="203" t="s">
        <v>735</v>
      </c>
      <c r="B285" s="166" t="s">
        <v>109</v>
      </c>
      <c r="C285" s="167" t="s">
        <v>570</v>
      </c>
      <c r="D285" s="218" t="s">
        <v>142</v>
      </c>
      <c r="E285" s="218" t="s">
        <v>1016</v>
      </c>
      <c r="F285" s="218" t="s">
        <v>926</v>
      </c>
      <c r="G285" s="218" t="s">
        <v>443</v>
      </c>
      <c r="H285" s="218" t="s">
        <v>925</v>
      </c>
      <c r="I285" s="218" t="s">
        <v>736</v>
      </c>
      <c r="J285" s="219" t="s">
        <v>143</v>
      </c>
      <c r="K285" s="171">
        <v>2941600</v>
      </c>
      <c r="L285" s="171">
        <v>2693600</v>
      </c>
      <c r="M285" s="137">
        <f t="shared" si="6"/>
        <v>248000</v>
      </c>
      <c r="N285" s="8"/>
      <c r="O285" s="8"/>
      <c r="P285" s="8"/>
      <c r="Q285" s="8"/>
      <c r="R285" s="8"/>
      <c r="S285" s="8"/>
      <c r="T285" s="8"/>
      <c r="U285" s="8"/>
      <c r="V285" s="8"/>
      <c r="W285" s="8"/>
      <c r="X285" s="8"/>
      <c r="Y285" s="8"/>
      <c r="Z285" s="8"/>
      <c r="AA285" s="8"/>
      <c r="AB285" s="8"/>
      <c r="AC285" s="8"/>
      <c r="AD285" s="8"/>
      <c r="AE285" s="8"/>
      <c r="AF285" s="8"/>
      <c r="AG285" s="8"/>
      <c r="AH285" s="9"/>
      <c r="AI285" s="9"/>
      <c r="AJ285" s="9"/>
      <c r="AK285" s="9"/>
      <c r="AL285" s="9"/>
      <c r="AM285" s="9"/>
      <c r="AN285" s="9"/>
    </row>
    <row r="286" spans="1:40" s="17" customFormat="1" ht="56.25">
      <c r="A286" s="203" t="s">
        <v>737</v>
      </c>
      <c r="B286" s="166" t="s">
        <v>109</v>
      </c>
      <c r="C286" s="167" t="s">
        <v>567</v>
      </c>
      <c r="D286" s="218" t="s">
        <v>142</v>
      </c>
      <c r="E286" s="218" t="s">
        <v>1016</v>
      </c>
      <c r="F286" s="218" t="s">
        <v>926</v>
      </c>
      <c r="G286" s="218" t="s">
        <v>443</v>
      </c>
      <c r="H286" s="218" t="s">
        <v>925</v>
      </c>
      <c r="I286" s="218" t="s">
        <v>738</v>
      </c>
      <c r="J286" s="219" t="s">
        <v>143</v>
      </c>
      <c r="K286" s="171">
        <v>7314600</v>
      </c>
      <c r="L286" s="171">
        <v>7314600</v>
      </c>
      <c r="M286" s="149">
        <f t="shared" si="6"/>
        <v>0</v>
      </c>
      <c r="N286" s="15"/>
      <c r="O286" s="15"/>
      <c r="P286" s="15"/>
      <c r="Q286" s="15"/>
      <c r="R286" s="15"/>
      <c r="S286" s="15"/>
      <c r="T286" s="15"/>
      <c r="U286" s="15"/>
      <c r="V286" s="15"/>
      <c r="W286" s="15"/>
      <c r="X286" s="15"/>
      <c r="Y286" s="15"/>
      <c r="Z286" s="15"/>
      <c r="AA286" s="15"/>
      <c r="AB286" s="15"/>
      <c r="AC286" s="15"/>
      <c r="AD286" s="15"/>
      <c r="AE286" s="15"/>
      <c r="AF286" s="15"/>
      <c r="AG286" s="15"/>
      <c r="AH286" s="16"/>
      <c r="AI286" s="16"/>
      <c r="AJ286" s="16"/>
      <c r="AK286" s="16"/>
      <c r="AL286" s="16"/>
      <c r="AM286" s="16"/>
      <c r="AN286" s="16"/>
    </row>
    <row r="287" spans="1:40" s="10" customFormat="1" ht="33.75">
      <c r="A287" s="203" t="s">
        <v>1001</v>
      </c>
      <c r="B287" s="166" t="s">
        <v>109</v>
      </c>
      <c r="C287" s="167" t="s">
        <v>567</v>
      </c>
      <c r="D287" s="218" t="s">
        <v>142</v>
      </c>
      <c r="E287" s="218" t="s">
        <v>1016</v>
      </c>
      <c r="F287" s="218" t="s">
        <v>926</v>
      </c>
      <c r="G287" s="218" t="s">
        <v>443</v>
      </c>
      <c r="H287" s="218" t="s">
        <v>925</v>
      </c>
      <c r="I287" s="218" t="s">
        <v>739</v>
      </c>
      <c r="J287" s="219" t="s">
        <v>143</v>
      </c>
      <c r="K287" s="228">
        <v>41363800</v>
      </c>
      <c r="L287" s="171">
        <v>41363800</v>
      </c>
      <c r="M287" s="149">
        <f t="shared" si="6"/>
        <v>0</v>
      </c>
      <c r="N287" s="8"/>
      <c r="O287" s="8"/>
      <c r="P287" s="8"/>
      <c r="Q287" s="8"/>
      <c r="R287" s="8"/>
      <c r="S287" s="8"/>
      <c r="T287" s="8"/>
      <c r="U287" s="8"/>
      <c r="V287" s="8"/>
      <c r="W287" s="8"/>
      <c r="X287" s="8"/>
      <c r="Y287" s="8"/>
      <c r="Z287" s="8"/>
      <c r="AA287" s="8"/>
      <c r="AB287" s="8"/>
      <c r="AC287" s="8"/>
      <c r="AD287" s="8"/>
      <c r="AE287" s="8"/>
      <c r="AF287" s="8"/>
      <c r="AG287" s="8"/>
      <c r="AH287" s="9"/>
      <c r="AI287" s="9"/>
      <c r="AJ287" s="9"/>
      <c r="AK287" s="9"/>
      <c r="AL287" s="9"/>
      <c r="AM287" s="9"/>
      <c r="AN287" s="9"/>
    </row>
    <row r="288" spans="1:40" s="10" customFormat="1" ht="22.5">
      <c r="A288" s="203" t="s">
        <v>556</v>
      </c>
      <c r="B288" s="166" t="s">
        <v>109</v>
      </c>
      <c r="C288" s="167" t="s">
        <v>567</v>
      </c>
      <c r="D288" s="218" t="s">
        <v>142</v>
      </c>
      <c r="E288" s="218" t="s">
        <v>1016</v>
      </c>
      <c r="F288" s="218" t="s">
        <v>926</v>
      </c>
      <c r="G288" s="218" t="s">
        <v>443</v>
      </c>
      <c r="H288" s="218" t="s">
        <v>925</v>
      </c>
      <c r="I288" s="218" t="s">
        <v>740</v>
      </c>
      <c r="J288" s="219" t="s">
        <v>143</v>
      </c>
      <c r="K288" s="171">
        <v>9303300</v>
      </c>
      <c r="L288" s="173">
        <v>8771199.22</v>
      </c>
      <c r="M288" s="137">
        <f t="shared" si="6"/>
        <v>532100.7799999993</v>
      </c>
      <c r="N288" s="8"/>
      <c r="O288" s="8"/>
      <c r="P288" s="8"/>
      <c r="Q288" s="8"/>
      <c r="R288" s="8"/>
      <c r="S288" s="8"/>
      <c r="T288" s="8"/>
      <c r="U288" s="8"/>
      <c r="V288" s="8"/>
      <c r="W288" s="8"/>
      <c r="X288" s="8"/>
      <c r="Y288" s="8"/>
      <c r="Z288" s="8"/>
      <c r="AA288" s="8"/>
      <c r="AB288" s="8"/>
      <c r="AC288" s="8"/>
      <c r="AD288" s="8"/>
      <c r="AE288" s="8"/>
      <c r="AF288" s="8"/>
      <c r="AG288" s="8"/>
      <c r="AH288" s="9"/>
      <c r="AI288" s="9"/>
      <c r="AJ288" s="9"/>
      <c r="AK288" s="9"/>
      <c r="AL288" s="9"/>
      <c r="AM288" s="9"/>
      <c r="AN288" s="9"/>
    </row>
    <row r="289" spans="1:40" s="10" customFormat="1" ht="22.5">
      <c r="A289" s="203" t="s">
        <v>741</v>
      </c>
      <c r="B289" s="166" t="s">
        <v>109</v>
      </c>
      <c r="C289" s="167" t="s">
        <v>31</v>
      </c>
      <c r="D289" s="218" t="s">
        <v>142</v>
      </c>
      <c r="E289" s="218" t="s">
        <v>1016</v>
      </c>
      <c r="F289" s="218" t="s">
        <v>926</v>
      </c>
      <c r="G289" s="218" t="s">
        <v>443</v>
      </c>
      <c r="H289" s="218" t="s">
        <v>925</v>
      </c>
      <c r="I289" s="218" t="s">
        <v>742</v>
      </c>
      <c r="J289" s="219" t="s">
        <v>143</v>
      </c>
      <c r="K289" s="171">
        <v>14514300</v>
      </c>
      <c r="L289" s="173">
        <v>14514300</v>
      </c>
      <c r="M289" s="137">
        <f t="shared" si="6"/>
        <v>0</v>
      </c>
      <c r="N289" s="8"/>
      <c r="O289" s="8"/>
      <c r="P289" s="8"/>
      <c r="Q289" s="8"/>
      <c r="R289" s="8"/>
      <c r="S289" s="8"/>
      <c r="T289" s="8"/>
      <c r="U289" s="8"/>
      <c r="V289" s="8"/>
      <c r="W289" s="8"/>
      <c r="X289" s="8"/>
      <c r="Y289" s="8"/>
      <c r="Z289" s="8"/>
      <c r="AA289" s="8"/>
      <c r="AB289" s="8"/>
      <c r="AC289" s="8"/>
      <c r="AD289" s="8"/>
      <c r="AE289" s="8"/>
      <c r="AF289" s="8"/>
      <c r="AG289" s="8"/>
      <c r="AH289" s="9"/>
      <c r="AI289" s="9"/>
      <c r="AJ289" s="9"/>
      <c r="AK289" s="9"/>
      <c r="AL289" s="9"/>
      <c r="AM289" s="9"/>
      <c r="AN289" s="9"/>
    </row>
    <row r="290" spans="1:40" s="10" customFormat="1" ht="45">
      <c r="A290" s="203" t="s">
        <v>185</v>
      </c>
      <c r="B290" s="166" t="s">
        <v>109</v>
      </c>
      <c r="C290" s="167" t="s">
        <v>31</v>
      </c>
      <c r="D290" s="218" t="s">
        <v>142</v>
      </c>
      <c r="E290" s="218" t="s">
        <v>1016</v>
      </c>
      <c r="F290" s="218" t="s">
        <v>926</v>
      </c>
      <c r="G290" s="218" t="s">
        <v>443</v>
      </c>
      <c r="H290" s="218" t="s">
        <v>925</v>
      </c>
      <c r="I290" s="218" t="s">
        <v>743</v>
      </c>
      <c r="J290" s="219" t="s">
        <v>143</v>
      </c>
      <c r="K290" s="282">
        <f>1242300-476600</f>
        <v>765700</v>
      </c>
      <c r="L290" s="171">
        <v>730231.38</v>
      </c>
      <c r="M290" s="137">
        <f t="shared" si="6"/>
        <v>35468.619999999995</v>
      </c>
      <c r="N290" s="8"/>
      <c r="O290" s="8"/>
      <c r="P290" s="8"/>
      <c r="Q290" s="8"/>
      <c r="R290" s="8"/>
      <c r="S290" s="8"/>
      <c r="T290" s="8"/>
      <c r="U290" s="8"/>
      <c r="V290" s="8"/>
      <c r="W290" s="8"/>
      <c r="X290" s="8"/>
      <c r="Y290" s="8"/>
      <c r="Z290" s="8"/>
      <c r="AA290" s="8"/>
      <c r="AB290" s="8"/>
      <c r="AC290" s="8"/>
      <c r="AD290" s="8"/>
      <c r="AE290" s="8"/>
      <c r="AF290" s="8"/>
      <c r="AG290" s="8"/>
      <c r="AH290" s="9"/>
      <c r="AI290" s="9"/>
      <c r="AJ290" s="9"/>
      <c r="AK290" s="9"/>
      <c r="AL290" s="9"/>
      <c r="AM290" s="9"/>
      <c r="AN290" s="9"/>
    </row>
    <row r="291" spans="1:13" ht="22.5">
      <c r="A291" s="203" t="s">
        <v>796</v>
      </c>
      <c r="B291" s="166" t="s">
        <v>109</v>
      </c>
      <c r="C291" s="167" t="s">
        <v>31</v>
      </c>
      <c r="D291" s="218" t="s">
        <v>142</v>
      </c>
      <c r="E291" s="218" t="s">
        <v>1016</v>
      </c>
      <c r="F291" s="218" t="s">
        <v>926</v>
      </c>
      <c r="G291" s="218" t="s">
        <v>443</v>
      </c>
      <c r="H291" s="218" t="s">
        <v>925</v>
      </c>
      <c r="I291" s="218" t="s">
        <v>797</v>
      </c>
      <c r="J291" s="219" t="s">
        <v>143</v>
      </c>
      <c r="K291" s="171">
        <v>5000000</v>
      </c>
      <c r="L291" s="171">
        <v>5000000</v>
      </c>
      <c r="M291" s="149">
        <f t="shared" si="6"/>
        <v>0</v>
      </c>
    </row>
    <row r="292" spans="1:13" ht="33.75">
      <c r="A292" s="203" t="s">
        <v>65</v>
      </c>
      <c r="B292" s="166" t="s">
        <v>109</v>
      </c>
      <c r="C292" s="167" t="s">
        <v>31</v>
      </c>
      <c r="D292" s="218" t="s">
        <v>142</v>
      </c>
      <c r="E292" s="218" t="s">
        <v>1016</v>
      </c>
      <c r="F292" s="218" t="s">
        <v>926</v>
      </c>
      <c r="G292" s="218" t="s">
        <v>443</v>
      </c>
      <c r="H292" s="218" t="s">
        <v>925</v>
      </c>
      <c r="I292" s="218" t="s">
        <v>66</v>
      </c>
      <c r="J292" s="219" t="s">
        <v>143</v>
      </c>
      <c r="K292" s="282">
        <f>21897200+7899500</f>
        <v>29796700</v>
      </c>
      <c r="L292" s="171">
        <v>29796700</v>
      </c>
      <c r="M292" s="137">
        <f t="shared" si="6"/>
        <v>0</v>
      </c>
    </row>
    <row r="293" spans="1:13" ht="56.25">
      <c r="A293" s="203" t="s">
        <v>613</v>
      </c>
      <c r="B293" s="166" t="s">
        <v>109</v>
      </c>
      <c r="C293" s="167" t="s">
        <v>809</v>
      </c>
      <c r="D293" s="218" t="s">
        <v>142</v>
      </c>
      <c r="E293" s="218" t="s">
        <v>1016</v>
      </c>
      <c r="F293" s="218" t="s">
        <v>926</v>
      </c>
      <c r="G293" s="218" t="s">
        <v>443</v>
      </c>
      <c r="H293" s="218" t="s">
        <v>925</v>
      </c>
      <c r="I293" s="218" t="s">
        <v>67</v>
      </c>
      <c r="J293" s="219" t="s">
        <v>143</v>
      </c>
      <c r="K293" s="171">
        <v>12890700</v>
      </c>
      <c r="L293" s="171">
        <v>12673681.65</v>
      </c>
      <c r="M293" s="137">
        <f t="shared" si="6"/>
        <v>217018.34999999963</v>
      </c>
    </row>
    <row r="294" spans="1:13" ht="78.75">
      <c r="A294" s="203" t="s">
        <v>186</v>
      </c>
      <c r="B294" s="166" t="s">
        <v>109</v>
      </c>
      <c r="C294" s="167" t="s">
        <v>31</v>
      </c>
      <c r="D294" s="218" t="s">
        <v>142</v>
      </c>
      <c r="E294" s="218" t="s">
        <v>1016</v>
      </c>
      <c r="F294" s="218" t="s">
        <v>926</v>
      </c>
      <c r="G294" s="218" t="s">
        <v>443</v>
      </c>
      <c r="H294" s="218" t="s">
        <v>925</v>
      </c>
      <c r="I294" s="218" t="s">
        <v>68</v>
      </c>
      <c r="J294" s="219" t="s">
        <v>143</v>
      </c>
      <c r="K294" s="171">
        <v>3154000</v>
      </c>
      <c r="L294" s="171">
        <v>3154000</v>
      </c>
      <c r="M294" s="137">
        <f t="shared" si="6"/>
        <v>0</v>
      </c>
    </row>
    <row r="295" spans="1:13" ht="78.75">
      <c r="A295" s="203" t="s">
        <v>695</v>
      </c>
      <c r="B295" s="166" t="s">
        <v>109</v>
      </c>
      <c r="C295" s="167" t="s">
        <v>31</v>
      </c>
      <c r="D295" s="218" t="s">
        <v>142</v>
      </c>
      <c r="E295" s="218" t="s">
        <v>1016</v>
      </c>
      <c r="F295" s="218" t="s">
        <v>926</v>
      </c>
      <c r="G295" s="218" t="s">
        <v>443</v>
      </c>
      <c r="H295" s="218" t="s">
        <v>925</v>
      </c>
      <c r="I295" s="218" t="s">
        <v>917</v>
      </c>
      <c r="J295" s="219" t="s">
        <v>143</v>
      </c>
      <c r="K295" s="282">
        <f>945900-180200</f>
        <v>765700</v>
      </c>
      <c r="L295" s="171">
        <v>765664.87</v>
      </c>
      <c r="M295" s="148">
        <f t="shared" si="6"/>
        <v>35.13000000000466</v>
      </c>
    </row>
    <row r="296" spans="1:13" ht="22.5">
      <c r="A296" s="203" t="s">
        <v>696</v>
      </c>
      <c r="B296" s="166" t="s">
        <v>109</v>
      </c>
      <c r="C296" s="167" t="s">
        <v>31</v>
      </c>
      <c r="D296" s="218" t="s">
        <v>142</v>
      </c>
      <c r="E296" s="218" t="s">
        <v>1016</v>
      </c>
      <c r="F296" s="218" t="s">
        <v>926</v>
      </c>
      <c r="G296" s="218" t="s">
        <v>443</v>
      </c>
      <c r="H296" s="218" t="s">
        <v>925</v>
      </c>
      <c r="I296" s="218" t="s">
        <v>918</v>
      </c>
      <c r="J296" s="219" t="s">
        <v>143</v>
      </c>
      <c r="K296" s="171">
        <v>1174000</v>
      </c>
      <c r="L296" s="171">
        <v>1172937.44</v>
      </c>
      <c r="M296" s="149">
        <f t="shared" si="6"/>
        <v>1062.5600000000559</v>
      </c>
    </row>
    <row r="297" spans="1:13" ht="33.75">
      <c r="A297" s="203" t="s">
        <v>514</v>
      </c>
      <c r="B297" s="166" t="s">
        <v>109</v>
      </c>
      <c r="C297" s="167" t="s">
        <v>31</v>
      </c>
      <c r="D297" s="218" t="s">
        <v>142</v>
      </c>
      <c r="E297" s="218" t="s">
        <v>1016</v>
      </c>
      <c r="F297" s="218" t="s">
        <v>926</v>
      </c>
      <c r="G297" s="218" t="s">
        <v>443</v>
      </c>
      <c r="H297" s="218" t="s">
        <v>925</v>
      </c>
      <c r="I297" s="218" t="s">
        <v>518</v>
      </c>
      <c r="J297" s="219" t="s">
        <v>143</v>
      </c>
      <c r="K297" s="171">
        <v>2060760</v>
      </c>
      <c r="L297" s="171">
        <v>1990999.95</v>
      </c>
      <c r="M297" s="137">
        <f t="shared" si="6"/>
        <v>69760.05000000005</v>
      </c>
    </row>
    <row r="298" spans="1:13" ht="56.25">
      <c r="A298" s="229" t="s">
        <v>168</v>
      </c>
      <c r="B298" s="166" t="s">
        <v>109</v>
      </c>
      <c r="C298" s="167" t="s">
        <v>31</v>
      </c>
      <c r="D298" s="218" t="s">
        <v>142</v>
      </c>
      <c r="E298" s="218" t="s">
        <v>1016</v>
      </c>
      <c r="F298" s="218" t="s">
        <v>926</v>
      </c>
      <c r="G298" s="218" t="s">
        <v>443</v>
      </c>
      <c r="H298" s="218" t="s">
        <v>925</v>
      </c>
      <c r="I298" s="218" t="s">
        <v>169</v>
      </c>
      <c r="J298" s="219" t="s">
        <v>143</v>
      </c>
      <c r="K298" s="171">
        <f>81300+2300-1000</f>
        <v>82600</v>
      </c>
      <c r="L298" s="171">
        <v>82600</v>
      </c>
      <c r="M298" s="137">
        <f t="shared" si="6"/>
        <v>0</v>
      </c>
    </row>
    <row r="299" spans="1:13" ht="33.75">
      <c r="A299" s="229" t="s">
        <v>919</v>
      </c>
      <c r="B299" s="166" t="s">
        <v>109</v>
      </c>
      <c r="C299" s="167" t="s">
        <v>31</v>
      </c>
      <c r="D299" s="218" t="s">
        <v>142</v>
      </c>
      <c r="E299" s="218" t="s">
        <v>1016</v>
      </c>
      <c r="F299" s="218" t="s">
        <v>926</v>
      </c>
      <c r="G299" s="218" t="s">
        <v>443</v>
      </c>
      <c r="H299" s="218" t="s">
        <v>925</v>
      </c>
      <c r="I299" s="218" t="s">
        <v>920</v>
      </c>
      <c r="J299" s="219" t="s">
        <v>143</v>
      </c>
      <c r="K299" s="223">
        <f>1675600+17800-20300</f>
        <v>1673100</v>
      </c>
      <c r="L299" s="171">
        <v>1673100</v>
      </c>
      <c r="M299" s="148">
        <f t="shared" si="6"/>
        <v>0</v>
      </c>
    </row>
    <row r="300" spans="1:13" ht="22.5">
      <c r="A300" s="217" t="s">
        <v>956</v>
      </c>
      <c r="B300" s="166" t="s">
        <v>109</v>
      </c>
      <c r="C300" s="167" t="s">
        <v>570</v>
      </c>
      <c r="D300" s="218" t="s">
        <v>142</v>
      </c>
      <c r="E300" s="218" t="s">
        <v>1016</v>
      </c>
      <c r="F300" s="218" t="s">
        <v>926</v>
      </c>
      <c r="G300" s="218" t="s">
        <v>443</v>
      </c>
      <c r="H300" s="218" t="s">
        <v>925</v>
      </c>
      <c r="I300" s="218" t="s">
        <v>957</v>
      </c>
      <c r="J300" s="219" t="s">
        <v>143</v>
      </c>
      <c r="K300" s="281">
        <f>41047600-884430</f>
        <v>40163170</v>
      </c>
      <c r="L300" s="223">
        <v>37949772.63</v>
      </c>
      <c r="M300" s="149">
        <f t="shared" si="6"/>
        <v>2213397.3699999973</v>
      </c>
    </row>
    <row r="301" spans="1:13" ht="22.5">
      <c r="A301" s="217" t="s">
        <v>763</v>
      </c>
      <c r="B301" s="166" t="s">
        <v>109</v>
      </c>
      <c r="C301" s="167" t="s">
        <v>31</v>
      </c>
      <c r="D301" s="218" t="s">
        <v>142</v>
      </c>
      <c r="E301" s="218" t="s">
        <v>1016</v>
      </c>
      <c r="F301" s="218" t="s">
        <v>926</v>
      </c>
      <c r="G301" s="218" t="s">
        <v>443</v>
      </c>
      <c r="H301" s="218" t="s">
        <v>925</v>
      </c>
      <c r="I301" s="218" t="s">
        <v>958</v>
      </c>
      <c r="J301" s="219" t="s">
        <v>143</v>
      </c>
      <c r="K301" s="223">
        <f>183900+4100-1800</f>
        <v>186200</v>
      </c>
      <c r="L301" s="173">
        <v>186200</v>
      </c>
      <c r="M301" s="149">
        <f t="shared" si="6"/>
        <v>0</v>
      </c>
    </row>
    <row r="302" spans="1:13" ht="33.75">
      <c r="A302" s="217" t="s">
        <v>959</v>
      </c>
      <c r="B302" s="166" t="s">
        <v>109</v>
      </c>
      <c r="C302" s="167" t="s">
        <v>31</v>
      </c>
      <c r="D302" s="218" t="s">
        <v>142</v>
      </c>
      <c r="E302" s="218" t="s">
        <v>1016</v>
      </c>
      <c r="F302" s="218" t="s">
        <v>926</v>
      </c>
      <c r="G302" s="218" t="s">
        <v>443</v>
      </c>
      <c r="H302" s="218" t="s">
        <v>925</v>
      </c>
      <c r="I302" s="218" t="s">
        <v>960</v>
      </c>
      <c r="J302" s="219" t="s">
        <v>143</v>
      </c>
      <c r="K302" s="223">
        <f>4747900+124500-54800</f>
        <v>4817600</v>
      </c>
      <c r="L302" s="171">
        <v>4817600</v>
      </c>
      <c r="M302" s="149">
        <f t="shared" si="6"/>
        <v>0</v>
      </c>
    </row>
    <row r="303" spans="1:13" ht="22.5">
      <c r="A303" s="217" t="s">
        <v>961</v>
      </c>
      <c r="B303" s="166" t="s">
        <v>109</v>
      </c>
      <c r="C303" s="167" t="s">
        <v>571</v>
      </c>
      <c r="D303" s="218" t="s">
        <v>142</v>
      </c>
      <c r="E303" s="218" t="s">
        <v>1016</v>
      </c>
      <c r="F303" s="218" t="s">
        <v>926</v>
      </c>
      <c r="G303" s="218" t="s">
        <v>443</v>
      </c>
      <c r="H303" s="218" t="s">
        <v>925</v>
      </c>
      <c r="I303" s="218" t="s">
        <v>962</v>
      </c>
      <c r="J303" s="219" t="s">
        <v>143</v>
      </c>
      <c r="K303" s="223">
        <v>36425500</v>
      </c>
      <c r="L303" s="171">
        <v>36425500</v>
      </c>
      <c r="M303" s="137">
        <f t="shared" si="6"/>
        <v>0</v>
      </c>
    </row>
    <row r="304" spans="1:13" ht="22.5">
      <c r="A304" s="217" t="s">
        <v>963</v>
      </c>
      <c r="B304" s="166" t="s">
        <v>109</v>
      </c>
      <c r="C304" s="167" t="s">
        <v>31</v>
      </c>
      <c r="D304" s="218" t="s">
        <v>142</v>
      </c>
      <c r="E304" s="218" t="s">
        <v>1016</v>
      </c>
      <c r="F304" s="218" t="s">
        <v>926</v>
      </c>
      <c r="G304" s="218" t="s">
        <v>443</v>
      </c>
      <c r="H304" s="218" t="s">
        <v>925</v>
      </c>
      <c r="I304" s="218" t="s">
        <v>964</v>
      </c>
      <c r="J304" s="219" t="s">
        <v>143</v>
      </c>
      <c r="K304" s="223">
        <f>1514100+23100-10200</f>
        <v>1527000</v>
      </c>
      <c r="L304" s="171">
        <v>1527000</v>
      </c>
      <c r="M304" s="149">
        <f t="shared" si="6"/>
        <v>0</v>
      </c>
    </row>
    <row r="305" spans="1:13" ht="33.75">
      <c r="A305" s="203" t="s">
        <v>786</v>
      </c>
      <c r="B305" s="166" t="s">
        <v>109</v>
      </c>
      <c r="C305" s="167" t="s">
        <v>808</v>
      </c>
      <c r="D305" s="218" t="s">
        <v>142</v>
      </c>
      <c r="E305" s="218" t="s">
        <v>1016</v>
      </c>
      <c r="F305" s="218" t="s">
        <v>926</v>
      </c>
      <c r="G305" s="218" t="s">
        <v>443</v>
      </c>
      <c r="H305" s="218" t="s">
        <v>925</v>
      </c>
      <c r="I305" s="218" t="s">
        <v>787</v>
      </c>
      <c r="J305" s="219" t="s">
        <v>143</v>
      </c>
      <c r="K305" s="223">
        <v>801300</v>
      </c>
      <c r="L305" s="173">
        <v>798235.35</v>
      </c>
      <c r="M305" s="137">
        <f t="shared" si="6"/>
        <v>3064.6500000000233</v>
      </c>
    </row>
    <row r="306" spans="1:13" ht="33.75">
      <c r="A306" s="203" t="s">
        <v>697</v>
      </c>
      <c r="B306" s="166" t="s">
        <v>109</v>
      </c>
      <c r="C306" s="167" t="s">
        <v>31</v>
      </c>
      <c r="D306" s="218" t="s">
        <v>142</v>
      </c>
      <c r="E306" s="218" t="s">
        <v>1016</v>
      </c>
      <c r="F306" s="218" t="s">
        <v>926</v>
      </c>
      <c r="G306" s="218" t="s">
        <v>443</v>
      </c>
      <c r="H306" s="218" t="s">
        <v>925</v>
      </c>
      <c r="I306" s="218" t="s">
        <v>788</v>
      </c>
      <c r="J306" s="219" t="s">
        <v>143</v>
      </c>
      <c r="K306" s="171">
        <f>8275600+212100-93500</f>
        <v>8394200</v>
      </c>
      <c r="L306" s="171">
        <v>8394200</v>
      </c>
      <c r="M306" s="150">
        <f t="shared" si="6"/>
        <v>0</v>
      </c>
    </row>
    <row r="307" spans="1:13" ht="45">
      <c r="A307" s="203" t="s">
        <v>698</v>
      </c>
      <c r="B307" s="166" t="s">
        <v>109</v>
      </c>
      <c r="C307" s="167" t="s">
        <v>570</v>
      </c>
      <c r="D307" s="218" t="s">
        <v>142</v>
      </c>
      <c r="E307" s="218" t="s">
        <v>1016</v>
      </c>
      <c r="F307" s="218" t="s">
        <v>926</v>
      </c>
      <c r="G307" s="218" t="s">
        <v>443</v>
      </c>
      <c r="H307" s="218" t="s">
        <v>925</v>
      </c>
      <c r="I307" s="218" t="s">
        <v>597</v>
      </c>
      <c r="J307" s="219" t="s">
        <v>143</v>
      </c>
      <c r="K307" s="171">
        <v>101347200</v>
      </c>
      <c r="L307" s="171">
        <v>99427200</v>
      </c>
      <c r="M307" s="137">
        <f t="shared" si="6"/>
        <v>1920000</v>
      </c>
    </row>
    <row r="308" spans="1:13" ht="33.75">
      <c r="A308" s="203" t="s">
        <v>598</v>
      </c>
      <c r="B308" s="166" t="s">
        <v>109</v>
      </c>
      <c r="C308" s="167" t="s">
        <v>31</v>
      </c>
      <c r="D308" s="218" t="s">
        <v>142</v>
      </c>
      <c r="E308" s="218" t="s">
        <v>1016</v>
      </c>
      <c r="F308" s="218" t="s">
        <v>926</v>
      </c>
      <c r="G308" s="218" t="s">
        <v>443</v>
      </c>
      <c r="H308" s="218" t="s">
        <v>925</v>
      </c>
      <c r="I308" s="218" t="s">
        <v>599</v>
      </c>
      <c r="J308" s="219" t="s">
        <v>143</v>
      </c>
      <c r="K308" s="282">
        <f>25000+11400</f>
        <v>36400</v>
      </c>
      <c r="L308" s="223">
        <v>36400</v>
      </c>
      <c r="M308" s="137">
        <f t="shared" si="6"/>
        <v>0</v>
      </c>
    </row>
    <row r="309" spans="1:13" ht="56.25">
      <c r="A309" s="203" t="s">
        <v>461</v>
      </c>
      <c r="B309" s="166" t="s">
        <v>109</v>
      </c>
      <c r="C309" s="167" t="s">
        <v>31</v>
      </c>
      <c r="D309" s="218" t="s">
        <v>142</v>
      </c>
      <c r="E309" s="218" t="s">
        <v>1016</v>
      </c>
      <c r="F309" s="218" t="s">
        <v>926</v>
      </c>
      <c r="G309" s="218" t="s">
        <v>443</v>
      </c>
      <c r="H309" s="218" t="s">
        <v>925</v>
      </c>
      <c r="I309" s="218" t="s">
        <v>833</v>
      </c>
      <c r="J309" s="219" t="s">
        <v>143</v>
      </c>
      <c r="K309" s="171">
        <v>660000</v>
      </c>
      <c r="L309" s="223">
        <v>660000</v>
      </c>
      <c r="M309" s="137">
        <f t="shared" si="6"/>
        <v>0</v>
      </c>
    </row>
    <row r="310" spans="1:13" ht="33.75">
      <c r="A310" s="203" t="s">
        <v>699</v>
      </c>
      <c r="B310" s="166" t="s">
        <v>109</v>
      </c>
      <c r="C310" s="167" t="s">
        <v>31</v>
      </c>
      <c r="D310" s="218" t="s">
        <v>142</v>
      </c>
      <c r="E310" s="218" t="s">
        <v>1016</v>
      </c>
      <c r="F310" s="218" t="s">
        <v>926</v>
      </c>
      <c r="G310" s="218" t="s">
        <v>443</v>
      </c>
      <c r="H310" s="218" t="s">
        <v>925</v>
      </c>
      <c r="I310" s="218" t="s">
        <v>600</v>
      </c>
      <c r="J310" s="219" t="s">
        <v>143</v>
      </c>
      <c r="K310" s="282">
        <f>3572000-685200</f>
        <v>2886800</v>
      </c>
      <c r="L310" s="223">
        <v>2886726.67</v>
      </c>
      <c r="M310" s="148">
        <f t="shared" si="6"/>
        <v>73.3300000000745</v>
      </c>
    </row>
    <row r="311" spans="1:13" ht="33.75">
      <c r="A311" s="203" t="s">
        <v>700</v>
      </c>
      <c r="B311" s="166" t="s">
        <v>109</v>
      </c>
      <c r="C311" s="167" t="s">
        <v>31</v>
      </c>
      <c r="D311" s="218" t="s">
        <v>142</v>
      </c>
      <c r="E311" s="218" t="s">
        <v>1016</v>
      </c>
      <c r="F311" s="218" t="s">
        <v>926</v>
      </c>
      <c r="G311" s="218" t="s">
        <v>443</v>
      </c>
      <c r="H311" s="218" t="s">
        <v>925</v>
      </c>
      <c r="I311" s="218" t="s">
        <v>601</v>
      </c>
      <c r="J311" s="219" t="s">
        <v>143</v>
      </c>
      <c r="K311" s="282">
        <f>1636000-152200</f>
        <v>1483800</v>
      </c>
      <c r="L311" s="223">
        <v>1483795.5</v>
      </c>
      <c r="M311" s="148">
        <f t="shared" si="6"/>
        <v>4.5</v>
      </c>
    </row>
    <row r="312" spans="1:13" ht="90">
      <c r="A312" s="203" t="s">
        <v>701</v>
      </c>
      <c r="B312" s="166" t="s">
        <v>109</v>
      </c>
      <c r="C312" s="167" t="s">
        <v>567</v>
      </c>
      <c r="D312" s="218" t="s">
        <v>142</v>
      </c>
      <c r="E312" s="218" t="s">
        <v>1016</v>
      </c>
      <c r="F312" s="218" t="s">
        <v>926</v>
      </c>
      <c r="G312" s="218" t="s">
        <v>443</v>
      </c>
      <c r="H312" s="218" t="s">
        <v>925</v>
      </c>
      <c r="I312" s="218" t="s">
        <v>602</v>
      </c>
      <c r="J312" s="219" t="s">
        <v>143</v>
      </c>
      <c r="K312" s="171">
        <v>1861600</v>
      </c>
      <c r="L312" s="173">
        <v>1791145</v>
      </c>
      <c r="M312" s="149">
        <f t="shared" si="6"/>
        <v>70455</v>
      </c>
    </row>
    <row r="313" spans="1:13" ht="45">
      <c r="A313" s="203" t="s">
        <v>459</v>
      </c>
      <c r="B313" s="166" t="s">
        <v>109</v>
      </c>
      <c r="C313" s="167" t="s">
        <v>31</v>
      </c>
      <c r="D313" s="218" t="s">
        <v>142</v>
      </c>
      <c r="E313" s="218" t="s">
        <v>1016</v>
      </c>
      <c r="F313" s="218" t="s">
        <v>926</v>
      </c>
      <c r="G313" s="218" t="s">
        <v>443</v>
      </c>
      <c r="H313" s="218" t="s">
        <v>925</v>
      </c>
      <c r="I313" s="218" t="s">
        <v>64</v>
      </c>
      <c r="J313" s="219" t="s">
        <v>143</v>
      </c>
      <c r="K313" s="171">
        <f>7820600+2900000</f>
        <v>10720600</v>
      </c>
      <c r="L313" s="173">
        <v>10720600</v>
      </c>
      <c r="M313" s="148">
        <f t="shared" si="6"/>
        <v>0</v>
      </c>
    </row>
    <row r="314" spans="1:13" ht="78.75">
      <c r="A314" s="203" t="s">
        <v>460</v>
      </c>
      <c r="B314" s="166" t="s">
        <v>109</v>
      </c>
      <c r="C314" s="167" t="s">
        <v>567</v>
      </c>
      <c r="D314" s="218" t="s">
        <v>142</v>
      </c>
      <c r="E314" s="218" t="s">
        <v>1016</v>
      </c>
      <c r="F314" s="218" t="s">
        <v>926</v>
      </c>
      <c r="G314" s="218" t="s">
        <v>443</v>
      </c>
      <c r="H314" s="218" t="s">
        <v>925</v>
      </c>
      <c r="I314" s="218" t="s">
        <v>1026</v>
      </c>
      <c r="J314" s="219" t="s">
        <v>143</v>
      </c>
      <c r="K314" s="282">
        <f>5687200-1047100</f>
        <v>4640100</v>
      </c>
      <c r="L314" s="173">
        <v>4640008.26</v>
      </c>
      <c r="M314" s="149">
        <f t="shared" si="6"/>
        <v>91.74000000022352</v>
      </c>
    </row>
    <row r="315" spans="1:13" ht="33.75">
      <c r="A315" s="217" t="s">
        <v>426</v>
      </c>
      <c r="B315" s="166" t="s">
        <v>109</v>
      </c>
      <c r="C315" s="167" t="s">
        <v>567</v>
      </c>
      <c r="D315" s="218" t="s">
        <v>142</v>
      </c>
      <c r="E315" s="218" t="s">
        <v>1016</v>
      </c>
      <c r="F315" s="218" t="s">
        <v>926</v>
      </c>
      <c r="G315" s="218" t="s">
        <v>443</v>
      </c>
      <c r="H315" s="218" t="s">
        <v>925</v>
      </c>
      <c r="I315" s="218" t="s">
        <v>427</v>
      </c>
      <c r="J315" s="219" t="s">
        <v>143</v>
      </c>
      <c r="K315" s="223">
        <v>6572700</v>
      </c>
      <c r="L315" s="173">
        <v>6572699.42</v>
      </c>
      <c r="M315" s="149">
        <f t="shared" si="6"/>
        <v>0.5800000000745058</v>
      </c>
    </row>
    <row r="316" spans="1:13" ht="67.5">
      <c r="A316" s="203" t="s">
        <v>428</v>
      </c>
      <c r="B316" s="166" t="s">
        <v>109</v>
      </c>
      <c r="C316" s="167" t="s">
        <v>567</v>
      </c>
      <c r="D316" s="218" t="s">
        <v>142</v>
      </c>
      <c r="E316" s="218" t="s">
        <v>1016</v>
      </c>
      <c r="F316" s="218" t="s">
        <v>926</v>
      </c>
      <c r="G316" s="218" t="s">
        <v>443</v>
      </c>
      <c r="H316" s="218" t="s">
        <v>925</v>
      </c>
      <c r="I316" s="218" t="s">
        <v>429</v>
      </c>
      <c r="J316" s="219" t="s">
        <v>143</v>
      </c>
      <c r="K316" s="223">
        <v>399600</v>
      </c>
      <c r="L316" s="223">
        <v>399600</v>
      </c>
      <c r="M316" s="149">
        <f t="shared" si="6"/>
        <v>0</v>
      </c>
    </row>
    <row r="317" spans="1:13" ht="33.75">
      <c r="A317" s="203" t="s">
        <v>161</v>
      </c>
      <c r="B317" s="166" t="s">
        <v>109</v>
      </c>
      <c r="C317" s="167" t="s">
        <v>570</v>
      </c>
      <c r="D317" s="218" t="s">
        <v>142</v>
      </c>
      <c r="E317" s="218" t="s">
        <v>1016</v>
      </c>
      <c r="F317" s="218" t="s">
        <v>926</v>
      </c>
      <c r="G317" s="218" t="s">
        <v>443</v>
      </c>
      <c r="H317" s="218" t="s">
        <v>925</v>
      </c>
      <c r="I317" s="218" t="s">
        <v>462</v>
      </c>
      <c r="J317" s="219" t="s">
        <v>143</v>
      </c>
      <c r="K317" s="281">
        <f>10208500-506300</f>
        <v>9702200</v>
      </c>
      <c r="L317" s="223">
        <v>9702200</v>
      </c>
      <c r="M317" s="149">
        <f t="shared" si="6"/>
        <v>0</v>
      </c>
    </row>
    <row r="318" spans="1:13" ht="56.25">
      <c r="A318" s="217" t="s">
        <v>549</v>
      </c>
      <c r="B318" s="166" t="s">
        <v>109</v>
      </c>
      <c r="C318" s="167" t="s">
        <v>567</v>
      </c>
      <c r="D318" s="218" t="s">
        <v>142</v>
      </c>
      <c r="E318" s="218" t="s">
        <v>1016</v>
      </c>
      <c r="F318" s="218" t="s">
        <v>926</v>
      </c>
      <c r="G318" s="218" t="s">
        <v>443</v>
      </c>
      <c r="H318" s="218" t="s">
        <v>925</v>
      </c>
      <c r="I318" s="218" t="s">
        <v>550</v>
      </c>
      <c r="J318" s="219" t="s">
        <v>143</v>
      </c>
      <c r="K318" s="281">
        <f>592905200-23430400+1529400</f>
        <v>571004200</v>
      </c>
      <c r="L318" s="173">
        <v>571004200</v>
      </c>
      <c r="M318" s="149">
        <f t="shared" si="6"/>
        <v>0</v>
      </c>
    </row>
    <row r="319" spans="1:13" ht="22.5">
      <c r="A319" s="217" t="s">
        <v>463</v>
      </c>
      <c r="B319" s="166" t="s">
        <v>109</v>
      </c>
      <c r="C319" s="167" t="s">
        <v>808</v>
      </c>
      <c r="D319" s="218" t="s">
        <v>142</v>
      </c>
      <c r="E319" s="218" t="s">
        <v>1016</v>
      </c>
      <c r="F319" s="218" t="s">
        <v>926</v>
      </c>
      <c r="G319" s="218" t="s">
        <v>443</v>
      </c>
      <c r="H319" s="218" t="s">
        <v>925</v>
      </c>
      <c r="I319" s="218" t="s">
        <v>464</v>
      </c>
      <c r="J319" s="219" t="s">
        <v>143</v>
      </c>
      <c r="K319" s="223">
        <f>659460000-56577944.13</f>
        <v>602882055.87</v>
      </c>
      <c r="L319" s="173">
        <v>567327423.68</v>
      </c>
      <c r="M319" s="149">
        <f t="shared" si="6"/>
        <v>35554632.19000006</v>
      </c>
    </row>
    <row r="320" spans="1:13" ht="45">
      <c r="A320" s="203" t="s">
        <v>551</v>
      </c>
      <c r="B320" s="166" t="s">
        <v>109</v>
      </c>
      <c r="C320" s="167" t="s">
        <v>808</v>
      </c>
      <c r="D320" s="218" t="s">
        <v>142</v>
      </c>
      <c r="E320" s="218" t="s">
        <v>1016</v>
      </c>
      <c r="F320" s="218" t="s">
        <v>926</v>
      </c>
      <c r="G320" s="218" t="s">
        <v>443</v>
      </c>
      <c r="H320" s="218" t="s">
        <v>925</v>
      </c>
      <c r="I320" s="218" t="s">
        <v>552</v>
      </c>
      <c r="J320" s="219" t="s">
        <v>143</v>
      </c>
      <c r="K320" s="223">
        <f>531165600-26842900</f>
        <v>504322700</v>
      </c>
      <c r="L320" s="173">
        <v>501673745.23</v>
      </c>
      <c r="M320" s="149">
        <f t="shared" si="6"/>
        <v>2648954.769999981</v>
      </c>
    </row>
    <row r="321" spans="1:13" ht="56.25">
      <c r="A321" s="217" t="s">
        <v>553</v>
      </c>
      <c r="B321" s="166" t="s">
        <v>109</v>
      </c>
      <c r="C321" s="167" t="s">
        <v>567</v>
      </c>
      <c r="D321" s="218" t="s">
        <v>142</v>
      </c>
      <c r="E321" s="218" t="s">
        <v>1016</v>
      </c>
      <c r="F321" s="218" t="s">
        <v>926</v>
      </c>
      <c r="G321" s="218" t="s">
        <v>443</v>
      </c>
      <c r="H321" s="218" t="s">
        <v>925</v>
      </c>
      <c r="I321" s="218" t="s">
        <v>554</v>
      </c>
      <c r="J321" s="219" t="s">
        <v>143</v>
      </c>
      <c r="K321" s="281">
        <f>266698000+1022400-2849200</f>
        <v>264871200</v>
      </c>
      <c r="L321" s="223">
        <v>264871160</v>
      </c>
      <c r="M321" s="148">
        <f>K321-L321</f>
        <v>40</v>
      </c>
    </row>
    <row r="322" spans="1:13" ht="33.75">
      <c r="A322" s="217" t="s">
        <v>816</v>
      </c>
      <c r="B322" s="166" t="s">
        <v>109</v>
      </c>
      <c r="C322" s="167" t="s">
        <v>195</v>
      </c>
      <c r="D322" s="218" t="s">
        <v>142</v>
      </c>
      <c r="E322" s="218" t="s">
        <v>1016</v>
      </c>
      <c r="F322" s="218" t="s">
        <v>926</v>
      </c>
      <c r="G322" s="218" t="s">
        <v>443</v>
      </c>
      <c r="H322" s="218" t="s">
        <v>925</v>
      </c>
      <c r="I322" s="218" t="s">
        <v>817</v>
      </c>
      <c r="J322" s="219" t="s">
        <v>143</v>
      </c>
      <c r="K322" s="171">
        <v>19740500</v>
      </c>
      <c r="L322" s="173">
        <v>19740500</v>
      </c>
      <c r="M322" s="149">
        <f aca="true" t="shared" si="7" ref="M322:M363">K322-L322</f>
        <v>0</v>
      </c>
    </row>
    <row r="323" spans="1:13" ht="33.75">
      <c r="A323" s="217" t="s">
        <v>818</v>
      </c>
      <c r="B323" s="166" t="s">
        <v>109</v>
      </c>
      <c r="C323" s="167" t="s">
        <v>31</v>
      </c>
      <c r="D323" s="218" t="s">
        <v>142</v>
      </c>
      <c r="E323" s="218" t="s">
        <v>1016</v>
      </c>
      <c r="F323" s="218" t="s">
        <v>926</v>
      </c>
      <c r="G323" s="218" t="s">
        <v>443</v>
      </c>
      <c r="H323" s="218" t="s">
        <v>925</v>
      </c>
      <c r="I323" s="218" t="s">
        <v>819</v>
      </c>
      <c r="J323" s="219" t="s">
        <v>143</v>
      </c>
      <c r="K323" s="223">
        <f>2557100+69300-30500</f>
        <v>2595900</v>
      </c>
      <c r="L323" s="173">
        <v>2595900</v>
      </c>
      <c r="M323" s="137">
        <f t="shared" si="7"/>
        <v>0</v>
      </c>
    </row>
    <row r="324" spans="1:13" ht="45">
      <c r="A324" s="230" t="s">
        <v>465</v>
      </c>
      <c r="B324" s="155" t="s">
        <v>109</v>
      </c>
      <c r="C324" s="161" t="s">
        <v>567</v>
      </c>
      <c r="D324" s="221" t="s">
        <v>142</v>
      </c>
      <c r="E324" s="221" t="s">
        <v>1016</v>
      </c>
      <c r="F324" s="221" t="s">
        <v>926</v>
      </c>
      <c r="G324" s="221" t="s">
        <v>132</v>
      </c>
      <c r="H324" s="221" t="s">
        <v>1010</v>
      </c>
      <c r="I324" s="221" t="s">
        <v>1011</v>
      </c>
      <c r="J324" s="222" t="s">
        <v>143</v>
      </c>
      <c r="K324" s="220">
        <f>K325</f>
        <v>5334900</v>
      </c>
      <c r="L324" s="220">
        <f>L325</f>
        <v>4865800</v>
      </c>
      <c r="M324" s="137">
        <f t="shared" si="7"/>
        <v>469100</v>
      </c>
    </row>
    <row r="325" spans="1:13" ht="33.75">
      <c r="A325" s="177" t="s">
        <v>466</v>
      </c>
      <c r="B325" s="166" t="s">
        <v>109</v>
      </c>
      <c r="C325" s="167" t="s">
        <v>567</v>
      </c>
      <c r="D325" s="218" t="s">
        <v>142</v>
      </c>
      <c r="E325" s="218" t="s">
        <v>1016</v>
      </c>
      <c r="F325" s="218" t="s">
        <v>926</v>
      </c>
      <c r="G325" s="218" t="s">
        <v>132</v>
      </c>
      <c r="H325" s="218" t="s">
        <v>925</v>
      </c>
      <c r="I325" s="218" t="s">
        <v>1011</v>
      </c>
      <c r="J325" s="219" t="s">
        <v>143</v>
      </c>
      <c r="K325" s="226">
        <f>K326+K327</f>
        <v>5334900</v>
      </c>
      <c r="L325" s="226">
        <f>L326+L327</f>
        <v>4865800</v>
      </c>
      <c r="M325" s="137">
        <f t="shared" si="7"/>
        <v>469100</v>
      </c>
    </row>
    <row r="326" spans="1:13" ht="45">
      <c r="A326" s="177" t="s">
        <v>820</v>
      </c>
      <c r="B326" s="166" t="s">
        <v>109</v>
      </c>
      <c r="C326" s="167" t="s">
        <v>567</v>
      </c>
      <c r="D326" s="218" t="s">
        <v>142</v>
      </c>
      <c r="E326" s="218" t="s">
        <v>1016</v>
      </c>
      <c r="F326" s="218" t="s">
        <v>926</v>
      </c>
      <c r="G326" s="218" t="s">
        <v>132</v>
      </c>
      <c r="H326" s="218" t="s">
        <v>925</v>
      </c>
      <c r="I326" s="218" t="s">
        <v>442</v>
      </c>
      <c r="J326" s="219" t="s">
        <v>143</v>
      </c>
      <c r="K326" s="282">
        <f>2095800-458500-174500</f>
        <v>1462800</v>
      </c>
      <c r="L326" s="173">
        <v>1462800</v>
      </c>
      <c r="M326" s="137">
        <f t="shared" si="7"/>
        <v>0</v>
      </c>
    </row>
    <row r="327" spans="1:13" ht="33.75">
      <c r="A327" s="177" t="s">
        <v>821</v>
      </c>
      <c r="B327" s="166" t="s">
        <v>109</v>
      </c>
      <c r="C327" s="167" t="s">
        <v>567</v>
      </c>
      <c r="D327" s="218" t="s">
        <v>142</v>
      </c>
      <c r="E327" s="218" t="s">
        <v>1016</v>
      </c>
      <c r="F327" s="218" t="s">
        <v>926</v>
      </c>
      <c r="G327" s="218" t="s">
        <v>132</v>
      </c>
      <c r="H327" s="218" t="s">
        <v>925</v>
      </c>
      <c r="I327" s="218" t="s">
        <v>589</v>
      </c>
      <c r="J327" s="219" t="s">
        <v>143</v>
      </c>
      <c r="K327" s="171">
        <f>5250000-1377900</f>
        <v>3872100</v>
      </c>
      <c r="L327" s="173">
        <v>3403000</v>
      </c>
      <c r="M327" s="137">
        <f t="shared" si="7"/>
        <v>469100</v>
      </c>
    </row>
    <row r="328" spans="1:13" ht="15">
      <c r="A328" s="214" t="s">
        <v>162</v>
      </c>
      <c r="B328" s="155" t="s">
        <v>109</v>
      </c>
      <c r="C328" s="161" t="s">
        <v>1008</v>
      </c>
      <c r="D328" s="221" t="s">
        <v>142</v>
      </c>
      <c r="E328" s="221" t="s">
        <v>1016</v>
      </c>
      <c r="F328" s="221" t="s">
        <v>24</v>
      </c>
      <c r="G328" s="221" t="s">
        <v>1008</v>
      </c>
      <c r="H328" s="221" t="s">
        <v>1010</v>
      </c>
      <c r="I328" s="221" t="s">
        <v>1011</v>
      </c>
      <c r="J328" s="222" t="s">
        <v>143</v>
      </c>
      <c r="K328" s="220">
        <f>K329+K333+K335</f>
        <v>76987520.11</v>
      </c>
      <c r="L328" s="220">
        <f>L329+L333+L335</f>
        <v>76829020.11</v>
      </c>
      <c r="M328" s="137">
        <f t="shared" si="7"/>
        <v>158500</v>
      </c>
    </row>
    <row r="329" spans="1:13" ht="33.75">
      <c r="A329" s="217" t="s">
        <v>163</v>
      </c>
      <c r="B329" s="166" t="s">
        <v>109</v>
      </c>
      <c r="C329" s="167" t="s">
        <v>1008</v>
      </c>
      <c r="D329" s="218" t="s">
        <v>142</v>
      </c>
      <c r="E329" s="218" t="s">
        <v>1016</v>
      </c>
      <c r="F329" s="218" t="s">
        <v>24</v>
      </c>
      <c r="G329" s="218" t="s">
        <v>25</v>
      </c>
      <c r="H329" s="218" t="s">
        <v>1010</v>
      </c>
      <c r="I329" s="218" t="s">
        <v>1011</v>
      </c>
      <c r="J329" s="219" t="s">
        <v>143</v>
      </c>
      <c r="K329" s="226">
        <f>K330</f>
        <v>76952120.11</v>
      </c>
      <c r="L329" s="226">
        <f>L330</f>
        <v>76793620.11</v>
      </c>
      <c r="M329" s="137">
        <f t="shared" si="7"/>
        <v>158500</v>
      </c>
    </row>
    <row r="330" spans="1:13" ht="33.75">
      <c r="A330" s="217" t="s">
        <v>972</v>
      </c>
      <c r="B330" s="166" t="s">
        <v>109</v>
      </c>
      <c r="C330" s="167" t="s">
        <v>1008</v>
      </c>
      <c r="D330" s="218" t="s">
        <v>142</v>
      </c>
      <c r="E330" s="218" t="s">
        <v>1016</v>
      </c>
      <c r="F330" s="218" t="s">
        <v>24</v>
      </c>
      <c r="G330" s="218" t="s">
        <v>25</v>
      </c>
      <c r="H330" s="218" t="s">
        <v>925</v>
      </c>
      <c r="I330" s="218" t="s">
        <v>1011</v>
      </c>
      <c r="J330" s="219" t="s">
        <v>143</v>
      </c>
      <c r="K330" s="226">
        <f>K331+K332</f>
        <v>76952120.11</v>
      </c>
      <c r="L330" s="226">
        <f>L331+L332</f>
        <v>76793620.11</v>
      </c>
      <c r="M330" s="137">
        <f t="shared" si="7"/>
        <v>158500</v>
      </c>
    </row>
    <row r="331" spans="1:13" ht="33.75">
      <c r="A331" s="217" t="s">
        <v>972</v>
      </c>
      <c r="B331" s="166" t="s">
        <v>109</v>
      </c>
      <c r="C331" s="167" t="s">
        <v>31</v>
      </c>
      <c r="D331" s="218" t="s">
        <v>142</v>
      </c>
      <c r="E331" s="218" t="s">
        <v>1016</v>
      </c>
      <c r="F331" s="218" t="s">
        <v>24</v>
      </c>
      <c r="G331" s="218" t="s">
        <v>25</v>
      </c>
      <c r="H331" s="218" t="s">
        <v>925</v>
      </c>
      <c r="I331" s="218" t="s">
        <v>1011</v>
      </c>
      <c r="J331" s="219" t="s">
        <v>143</v>
      </c>
      <c r="K331" s="223">
        <v>31700000</v>
      </c>
      <c r="L331" s="223">
        <v>31541500</v>
      </c>
      <c r="M331" s="137">
        <f t="shared" si="7"/>
        <v>158500</v>
      </c>
    </row>
    <row r="332" spans="1:13" ht="33.75">
      <c r="A332" s="217" t="s">
        <v>972</v>
      </c>
      <c r="B332" s="166" t="s">
        <v>109</v>
      </c>
      <c r="C332" s="167" t="s">
        <v>809</v>
      </c>
      <c r="D332" s="218" t="s">
        <v>142</v>
      </c>
      <c r="E332" s="218" t="s">
        <v>1016</v>
      </c>
      <c r="F332" s="218" t="s">
        <v>24</v>
      </c>
      <c r="G332" s="218" t="s">
        <v>25</v>
      </c>
      <c r="H332" s="218" t="s">
        <v>925</v>
      </c>
      <c r="I332" s="218" t="s">
        <v>1011</v>
      </c>
      <c r="J332" s="219" t="s">
        <v>143</v>
      </c>
      <c r="K332" s="282">
        <f>21069767.21+24322022.51+1772.11-63057.3-78384.42</f>
        <v>45252120.11</v>
      </c>
      <c r="L332" s="173">
        <v>45252120.11</v>
      </c>
      <c r="M332" s="137">
        <f t="shared" si="7"/>
        <v>0</v>
      </c>
    </row>
    <row r="333" spans="1:13" ht="33.75">
      <c r="A333" s="217" t="s">
        <v>467</v>
      </c>
      <c r="B333" s="166" t="s">
        <v>109</v>
      </c>
      <c r="C333" s="167" t="s">
        <v>1008</v>
      </c>
      <c r="D333" s="218" t="s">
        <v>142</v>
      </c>
      <c r="E333" s="218" t="s">
        <v>1016</v>
      </c>
      <c r="F333" s="218" t="s">
        <v>24</v>
      </c>
      <c r="G333" s="218" t="s">
        <v>26</v>
      </c>
      <c r="H333" s="218" t="s">
        <v>1010</v>
      </c>
      <c r="I333" s="218" t="s">
        <v>1011</v>
      </c>
      <c r="J333" s="219" t="s">
        <v>143</v>
      </c>
      <c r="K333" s="226">
        <f>K334</f>
        <v>19400</v>
      </c>
      <c r="L333" s="226">
        <f>L334</f>
        <v>19400</v>
      </c>
      <c r="M333" s="137">
        <f t="shared" si="7"/>
        <v>0</v>
      </c>
    </row>
    <row r="334" spans="1:13" ht="22.5">
      <c r="A334" s="217" t="s">
        <v>468</v>
      </c>
      <c r="B334" s="166" t="s">
        <v>109</v>
      </c>
      <c r="C334" s="167" t="s">
        <v>31</v>
      </c>
      <c r="D334" s="218" t="s">
        <v>142</v>
      </c>
      <c r="E334" s="218" t="s">
        <v>1016</v>
      </c>
      <c r="F334" s="218" t="s">
        <v>24</v>
      </c>
      <c r="G334" s="218" t="s">
        <v>26</v>
      </c>
      <c r="H334" s="218" t="s">
        <v>925</v>
      </c>
      <c r="I334" s="218" t="s">
        <v>1011</v>
      </c>
      <c r="J334" s="219" t="s">
        <v>143</v>
      </c>
      <c r="K334" s="171">
        <f>21600-2200</f>
        <v>19400</v>
      </c>
      <c r="L334" s="173">
        <v>19400</v>
      </c>
      <c r="M334" s="137">
        <f t="shared" si="7"/>
        <v>0</v>
      </c>
    </row>
    <row r="335" spans="1:13" ht="15">
      <c r="A335" s="217" t="s">
        <v>5</v>
      </c>
      <c r="B335" s="166" t="s">
        <v>109</v>
      </c>
      <c r="C335" s="167" t="s">
        <v>1008</v>
      </c>
      <c r="D335" s="218" t="s">
        <v>142</v>
      </c>
      <c r="E335" s="218" t="s">
        <v>1016</v>
      </c>
      <c r="F335" s="218" t="s">
        <v>24</v>
      </c>
      <c r="G335" s="218" t="s">
        <v>590</v>
      </c>
      <c r="H335" s="218" t="s">
        <v>1010</v>
      </c>
      <c r="I335" s="218" t="s">
        <v>1011</v>
      </c>
      <c r="J335" s="219" t="s">
        <v>143</v>
      </c>
      <c r="K335" s="265">
        <f>K336</f>
        <v>16000</v>
      </c>
      <c r="L335" s="266">
        <f>L336</f>
        <v>16000</v>
      </c>
      <c r="M335" s="137">
        <f t="shared" si="7"/>
        <v>0</v>
      </c>
    </row>
    <row r="336" spans="1:13" ht="45">
      <c r="A336" s="217" t="s">
        <v>6</v>
      </c>
      <c r="B336" s="166" t="s">
        <v>109</v>
      </c>
      <c r="C336" s="167" t="s">
        <v>567</v>
      </c>
      <c r="D336" s="218" t="s">
        <v>142</v>
      </c>
      <c r="E336" s="218" t="s">
        <v>1016</v>
      </c>
      <c r="F336" s="218" t="s">
        <v>24</v>
      </c>
      <c r="G336" s="218" t="s">
        <v>590</v>
      </c>
      <c r="H336" s="218" t="s">
        <v>925</v>
      </c>
      <c r="I336" s="218" t="s">
        <v>7</v>
      </c>
      <c r="J336" s="219" t="s">
        <v>143</v>
      </c>
      <c r="K336" s="282">
        <v>16000</v>
      </c>
      <c r="L336" s="173">
        <v>16000</v>
      </c>
      <c r="M336" s="137">
        <f t="shared" si="7"/>
        <v>0</v>
      </c>
    </row>
    <row r="337" spans="1:13" ht="22.5">
      <c r="A337" s="232" t="s">
        <v>500</v>
      </c>
      <c r="B337" s="155" t="s">
        <v>109</v>
      </c>
      <c r="C337" s="161" t="s">
        <v>1008</v>
      </c>
      <c r="D337" s="221" t="s">
        <v>142</v>
      </c>
      <c r="E337" s="221" t="s">
        <v>926</v>
      </c>
      <c r="F337" s="221" t="s">
        <v>1010</v>
      </c>
      <c r="G337" s="221" t="s">
        <v>1008</v>
      </c>
      <c r="H337" s="221" t="s">
        <v>1010</v>
      </c>
      <c r="I337" s="221" t="s">
        <v>1011</v>
      </c>
      <c r="J337" s="222" t="s">
        <v>1008</v>
      </c>
      <c r="K337" s="164">
        <f>K338</f>
        <v>333856.7</v>
      </c>
      <c r="L337" s="231">
        <f>L338</f>
        <v>333856.7</v>
      </c>
      <c r="M337" s="137">
        <f t="shared" si="7"/>
        <v>0</v>
      </c>
    </row>
    <row r="338" spans="1:13" ht="22.5">
      <c r="A338" s="232" t="s">
        <v>501</v>
      </c>
      <c r="B338" s="155" t="s">
        <v>109</v>
      </c>
      <c r="C338" s="161" t="s">
        <v>1008</v>
      </c>
      <c r="D338" s="221" t="s">
        <v>142</v>
      </c>
      <c r="E338" s="221" t="s">
        <v>926</v>
      </c>
      <c r="F338" s="221" t="s">
        <v>925</v>
      </c>
      <c r="G338" s="221" t="s">
        <v>1008</v>
      </c>
      <c r="H338" s="221" t="s">
        <v>925</v>
      </c>
      <c r="I338" s="221" t="s">
        <v>1011</v>
      </c>
      <c r="J338" s="222" t="s">
        <v>141</v>
      </c>
      <c r="K338" s="164">
        <f>K339</f>
        <v>333856.7</v>
      </c>
      <c r="L338" s="231">
        <f>L339</f>
        <v>333856.7</v>
      </c>
      <c r="M338" s="137">
        <f t="shared" si="7"/>
        <v>0</v>
      </c>
    </row>
    <row r="339" spans="1:13" ht="22.5">
      <c r="A339" s="264" t="s">
        <v>502</v>
      </c>
      <c r="B339" s="166" t="s">
        <v>109</v>
      </c>
      <c r="C339" s="167" t="s">
        <v>31</v>
      </c>
      <c r="D339" s="218" t="s">
        <v>142</v>
      </c>
      <c r="E339" s="218" t="s">
        <v>926</v>
      </c>
      <c r="F339" s="218" t="s">
        <v>925</v>
      </c>
      <c r="G339" s="218" t="s">
        <v>837</v>
      </c>
      <c r="H339" s="218" t="s">
        <v>925</v>
      </c>
      <c r="I339" s="218" t="s">
        <v>1011</v>
      </c>
      <c r="J339" s="219" t="s">
        <v>141</v>
      </c>
      <c r="K339" s="171">
        <v>333856.7</v>
      </c>
      <c r="L339" s="173">
        <v>333856.7</v>
      </c>
      <c r="M339" s="137">
        <f t="shared" si="7"/>
        <v>0</v>
      </c>
    </row>
    <row r="340" spans="1:13" ht="15">
      <c r="A340" s="214" t="s">
        <v>834</v>
      </c>
      <c r="B340" s="155" t="s">
        <v>109</v>
      </c>
      <c r="C340" s="161" t="s">
        <v>1008</v>
      </c>
      <c r="D340" s="221" t="s">
        <v>142</v>
      </c>
      <c r="E340" s="221" t="s">
        <v>24</v>
      </c>
      <c r="F340" s="221" t="s">
        <v>1010</v>
      </c>
      <c r="G340" s="221" t="s">
        <v>1008</v>
      </c>
      <c r="H340" s="221" t="s">
        <v>1010</v>
      </c>
      <c r="I340" s="221" t="s">
        <v>1011</v>
      </c>
      <c r="J340" s="222" t="s">
        <v>1008</v>
      </c>
      <c r="K340" s="164">
        <f>K341</f>
        <v>2050000</v>
      </c>
      <c r="L340" s="231">
        <f>L341</f>
        <v>3050000</v>
      </c>
      <c r="M340" s="137">
        <f t="shared" si="7"/>
        <v>-1000000</v>
      </c>
    </row>
    <row r="341" spans="1:13" ht="22.5">
      <c r="A341" s="214" t="s">
        <v>835</v>
      </c>
      <c r="B341" s="155" t="s">
        <v>109</v>
      </c>
      <c r="C341" s="161" t="s">
        <v>1008</v>
      </c>
      <c r="D341" s="221" t="s">
        <v>142</v>
      </c>
      <c r="E341" s="221" t="s">
        <v>24</v>
      </c>
      <c r="F341" s="221" t="s">
        <v>925</v>
      </c>
      <c r="G341" s="221" t="s">
        <v>1008</v>
      </c>
      <c r="H341" s="221" t="s">
        <v>925</v>
      </c>
      <c r="I341" s="221" t="s">
        <v>1011</v>
      </c>
      <c r="J341" s="222" t="s">
        <v>141</v>
      </c>
      <c r="K341" s="164">
        <f>K342+K343</f>
        <v>2050000</v>
      </c>
      <c r="L341" s="231">
        <f>L342+L343</f>
        <v>3050000</v>
      </c>
      <c r="M341" s="137">
        <f t="shared" si="7"/>
        <v>-1000000</v>
      </c>
    </row>
    <row r="342" spans="1:13" ht="22.5">
      <c r="A342" s="217" t="s">
        <v>836</v>
      </c>
      <c r="B342" s="166" t="s">
        <v>109</v>
      </c>
      <c r="C342" s="167" t="s">
        <v>31</v>
      </c>
      <c r="D342" s="218" t="s">
        <v>142</v>
      </c>
      <c r="E342" s="218" t="s">
        <v>24</v>
      </c>
      <c r="F342" s="218" t="s">
        <v>925</v>
      </c>
      <c r="G342" s="218" t="s">
        <v>837</v>
      </c>
      <c r="H342" s="218" t="s">
        <v>925</v>
      </c>
      <c r="I342" s="218" t="s">
        <v>1011</v>
      </c>
      <c r="J342" s="219" t="s">
        <v>141</v>
      </c>
      <c r="K342" s="173">
        <v>1000000</v>
      </c>
      <c r="L342" s="137">
        <v>2000000</v>
      </c>
      <c r="M342" s="137">
        <f t="shared" si="7"/>
        <v>-1000000</v>
      </c>
    </row>
    <row r="343" spans="1:13" ht="22.5">
      <c r="A343" s="217" t="s">
        <v>836</v>
      </c>
      <c r="B343" s="166" t="s">
        <v>109</v>
      </c>
      <c r="C343" s="167" t="s">
        <v>567</v>
      </c>
      <c r="D343" s="218" t="s">
        <v>142</v>
      </c>
      <c r="E343" s="218" t="s">
        <v>24</v>
      </c>
      <c r="F343" s="218" t="s">
        <v>925</v>
      </c>
      <c r="G343" s="218" t="s">
        <v>837</v>
      </c>
      <c r="H343" s="218" t="s">
        <v>925</v>
      </c>
      <c r="I343" s="218" t="s">
        <v>1011</v>
      </c>
      <c r="J343" s="219" t="s">
        <v>141</v>
      </c>
      <c r="K343" s="171">
        <v>1050000</v>
      </c>
      <c r="L343" s="173">
        <v>1050000</v>
      </c>
      <c r="M343" s="137">
        <f t="shared" si="7"/>
        <v>0</v>
      </c>
    </row>
    <row r="344" spans="1:13" ht="56.25">
      <c r="A344" s="214" t="s">
        <v>1002</v>
      </c>
      <c r="B344" s="155" t="s">
        <v>109</v>
      </c>
      <c r="C344" s="161" t="s">
        <v>1008</v>
      </c>
      <c r="D344" s="221" t="s">
        <v>142</v>
      </c>
      <c r="E344" s="221" t="s">
        <v>27</v>
      </c>
      <c r="F344" s="221" t="s">
        <v>1010</v>
      </c>
      <c r="G344" s="221" t="s">
        <v>1008</v>
      </c>
      <c r="H344" s="221" t="s">
        <v>1010</v>
      </c>
      <c r="I344" s="221" t="s">
        <v>1011</v>
      </c>
      <c r="J344" s="222" t="s">
        <v>1008</v>
      </c>
      <c r="K344" s="220">
        <f>K345+K348</f>
        <v>11780079.94</v>
      </c>
      <c r="L344" s="220">
        <f>L345+L348</f>
        <v>11780079.94</v>
      </c>
      <c r="M344" s="137">
        <f t="shared" si="7"/>
        <v>0</v>
      </c>
    </row>
    <row r="345" spans="1:13" ht="45">
      <c r="A345" s="214" t="s">
        <v>753</v>
      </c>
      <c r="B345" s="155" t="s">
        <v>109</v>
      </c>
      <c r="C345" s="161" t="s">
        <v>1008</v>
      </c>
      <c r="D345" s="221" t="s">
        <v>142</v>
      </c>
      <c r="E345" s="221" t="s">
        <v>27</v>
      </c>
      <c r="F345" s="221" t="s">
        <v>1010</v>
      </c>
      <c r="G345" s="221" t="s">
        <v>1008</v>
      </c>
      <c r="H345" s="221" t="s">
        <v>1010</v>
      </c>
      <c r="I345" s="221" t="s">
        <v>1011</v>
      </c>
      <c r="J345" s="222" t="s">
        <v>143</v>
      </c>
      <c r="K345" s="220">
        <f>K346</f>
        <v>12534</v>
      </c>
      <c r="L345" s="220">
        <f>L346</f>
        <v>12534</v>
      </c>
      <c r="M345" s="137">
        <f t="shared" si="7"/>
        <v>0</v>
      </c>
    </row>
    <row r="346" spans="1:13" ht="33.75">
      <c r="A346" s="217" t="s">
        <v>1019</v>
      </c>
      <c r="B346" s="166" t="s">
        <v>109</v>
      </c>
      <c r="C346" s="167" t="s">
        <v>1008</v>
      </c>
      <c r="D346" s="218" t="s">
        <v>142</v>
      </c>
      <c r="E346" s="218" t="s">
        <v>27</v>
      </c>
      <c r="F346" s="218" t="s">
        <v>925</v>
      </c>
      <c r="G346" s="218" t="s">
        <v>1008</v>
      </c>
      <c r="H346" s="218" t="s">
        <v>925</v>
      </c>
      <c r="I346" s="218" t="s">
        <v>1011</v>
      </c>
      <c r="J346" s="219" t="s">
        <v>143</v>
      </c>
      <c r="K346" s="226">
        <f>K347</f>
        <v>12534</v>
      </c>
      <c r="L346" s="226">
        <f>L347</f>
        <v>12534</v>
      </c>
      <c r="M346" s="137">
        <f t="shared" si="7"/>
        <v>0</v>
      </c>
    </row>
    <row r="347" spans="1:13" ht="33.75">
      <c r="A347" s="217" t="s">
        <v>19</v>
      </c>
      <c r="B347" s="166" t="s">
        <v>109</v>
      </c>
      <c r="C347" s="167" t="s">
        <v>31</v>
      </c>
      <c r="D347" s="218" t="s">
        <v>142</v>
      </c>
      <c r="E347" s="218" t="s">
        <v>27</v>
      </c>
      <c r="F347" s="218" t="s">
        <v>925</v>
      </c>
      <c r="G347" s="218" t="s">
        <v>109</v>
      </c>
      <c r="H347" s="218" t="s">
        <v>925</v>
      </c>
      <c r="I347" s="218" t="s">
        <v>1011</v>
      </c>
      <c r="J347" s="219" t="s">
        <v>143</v>
      </c>
      <c r="K347" s="223">
        <v>12534</v>
      </c>
      <c r="L347" s="223">
        <v>12534</v>
      </c>
      <c r="M347" s="137">
        <f t="shared" si="7"/>
        <v>0</v>
      </c>
    </row>
    <row r="348" spans="1:13" ht="22.5">
      <c r="A348" s="214" t="s">
        <v>469</v>
      </c>
      <c r="B348" s="155" t="s">
        <v>109</v>
      </c>
      <c r="C348" s="161" t="s">
        <v>1008</v>
      </c>
      <c r="D348" s="221" t="s">
        <v>142</v>
      </c>
      <c r="E348" s="221" t="s">
        <v>27</v>
      </c>
      <c r="F348" s="221" t="s">
        <v>1010</v>
      </c>
      <c r="G348" s="221" t="s">
        <v>1008</v>
      </c>
      <c r="H348" s="221" t="s">
        <v>1010</v>
      </c>
      <c r="I348" s="221" t="s">
        <v>1011</v>
      </c>
      <c r="J348" s="222" t="s">
        <v>141</v>
      </c>
      <c r="K348" s="220">
        <f>K349</f>
        <v>11767545.94</v>
      </c>
      <c r="L348" s="220">
        <f>L349</f>
        <v>11767545.94</v>
      </c>
      <c r="M348" s="137">
        <f t="shared" si="7"/>
        <v>0</v>
      </c>
    </row>
    <row r="349" spans="1:13" ht="22.5">
      <c r="A349" s="214" t="s">
        <v>752</v>
      </c>
      <c r="B349" s="155" t="s">
        <v>109</v>
      </c>
      <c r="C349" s="161" t="s">
        <v>1008</v>
      </c>
      <c r="D349" s="221" t="s">
        <v>142</v>
      </c>
      <c r="E349" s="221" t="s">
        <v>27</v>
      </c>
      <c r="F349" s="221" t="s">
        <v>925</v>
      </c>
      <c r="G349" s="221" t="s">
        <v>1008</v>
      </c>
      <c r="H349" s="221" t="s">
        <v>925</v>
      </c>
      <c r="I349" s="221" t="s">
        <v>1011</v>
      </c>
      <c r="J349" s="222" t="s">
        <v>141</v>
      </c>
      <c r="K349" s="220">
        <f>K350+K354+K352</f>
        <v>11767545.94</v>
      </c>
      <c r="L349" s="220">
        <f>L350+L354+L352</f>
        <v>11767545.94</v>
      </c>
      <c r="M349" s="137">
        <f t="shared" si="7"/>
        <v>0</v>
      </c>
    </row>
    <row r="350" spans="1:13" ht="22.5">
      <c r="A350" s="217" t="s">
        <v>921</v>
      </c>
      <c r="B350" s="166" t="s">
        <v>109</v>
      </c>
      <c r="C350" s="167" t="s">
        <v>1008</v>
      </c>
      <c r="D350" s="218" t="s">
        <v>142</v>
      </c>
      <c r="E350" s="218" t="s">
        <v>27</v>
      </c>
      <c r="F350" s="218" t="s">
        <v>925</v>
      </c>
      <c r="G350" s="218" t="s">
        <v>109</v>
      </c>
      <c r="H350" s="218" t="s">
        <v>925</v>
      </c>
      <c r="I350" s="218" t="s">
        <v>1011</v>
      </c>
      <c r="J350" s="219" t="s">
        <v>141</v>
      </c>
      <c r="K350" s="226">
        <f>K351</f>
        <v>1163158.92</v>
      </c>
      <c r="L350" s="226">
        <f>L351</f>
        <v>1163158.92</v>
      </c>
      <c r="M350" s="137">
        <f t="shared" si="7"/>
        <v>0</v>
      </c>
    </row>
    <row r="351" spans="1:13" ht="22.5">
      <c r="A351" s="217" t="s">
        <v>921</v>
      </c>
      <c r="B351" s="166" t="s">
        <v>109</v>
      </c>
      <c r="C351" s="167" t="s">
        <v>567</v>
      </c>
      <c r="D351" s="218" t="s">
        <v>142</v>
      </c>
      <c r="E351" s="218" t="s">
        <v>27</v>
      </c>
      <c r="F351" s="218" t="s">
        <v>925</v>
      </c>
      <c r="G351" s="218" t="s">
        <v>109</v>
      </c>
      <c r="H351" s="218" t="s">
        <v>925</v>
      </c>
      <c r="I351" s="218" t="s">
        <v>1011</v>
      </c>
      <c r="J351" s="219" t="s">
        <v>141</v>
      </c>
      <c r="K351" s="223">
        <v>1163158.92</v>
      </c>
      <c r="L351" s="223">
        <v>1163158.92</v>
      </c>
      <c r="M351" s="137">
        <f t="shared" si="7"/>
        <v>0</v>
      </c>
    </row>
    <row r="352" spans="1:13" ht="22.5">
      <c r="A352" s="217" t="s">
        <v>614</v>
      </c>
      <c r="B352" s="166" t="s">
        <v>109</v>
      </c>
      <c r="C352" s="167" t="s">
        <v>1008</v>
      </c>
      <c r="D352" s="218" t="s">
        <v>142</v>
      </c>
      <c r="E352" s="218" t="s">
        <v>27</v>
      </c>
      <c r="F352" s="218" t="s">
        <v>925</v>
      </c>
      <c r="G352" s="218" t="s">
        <v>989</v>
      </c>
      <c r="H352" s="218" t="s">
        <v>925</v>
      </c>
      <c r="I352" s="218" t="s">
        <v>1011</v>
      </c>
      <c r="J352" s="219" t="s">
        <v>141</v>
      </c>
      <c r="K352" s="226">
        <f>K353</f>
        <v>104387.02</v>
      </c>
      <c r="L352" s="226">
        <f>L353</f>
        <v>104387.02</v>
      </c>
      <c r="M352" s="137">
        <f t="shared" si="7"/>
        <v>0</v>
      </c>
    </row>
    <row r="353" spans="1:13" ht="22.5">
      <c r="A353" s="217" t="s">
        <v>614</v>
      </c>
      <c r="B353" s="166" t="s">
        <v>109</v>
      </c>
      <c r="C353" s="167" t="s">
        <v>31</v>
      </c>
      <c r="D353" s="218" t="s">
        <v>142</v>
      </c>
      <c r="E353" s="218" t="s">
        <v>27</v>
      </c>
      <c r="F353" s="218" t="s">
        <v>925</v>
      </c>
      <c r="G353" s="218" t="s">
        <v>989</v>
      </c>
      <c r="H353" s="218" t="s">
        <v>925</v>
      </c>
      <c r="I353" s="218" t="s">
        <v>1011</v>
      </c>
      <c r="J353" s="219" t="s">
        <v>141</v>
      </c>
      <c r="K353" s="223">
        <v>104387.02</v>
      </c>
      <c r="L353" s="223">
        <v>104387.02</v>
      </c>
      <c r="M353" s="137">
        <f t="shared" si="7"/>
        <v>0</v>
      </c>
    </row>
    <row r="354" spans="1:13" ht="22.5">
      <c r="A354" s="217" t="s">
        <v>893</v>
      </c>
      <c r="B354" s="166" t="s">
        <v>109</v>
      </c>
      <c r="C354" s="167" t="s">
        <v>1008</v>
      </c>
      <c r="D354" s="218" t="s">
        <v>142</v>
      </c>
      <c r="E354" s="218" t="s">
        <v>27</v>
      </c>
      <c r="F354" s="218" t="s">
        <v>925</v>
      </c>
      <c r="G354" s="218" t="s">
        <v>863</v>
      </c>
      <c r="H354" s="218" t="s">
        <v>925</v>
      </c>
      <c r="I354" s="218" t="s">
        <v>1011</v>
      </c>
      <c r="J354" s="219" t="s">
        <v>141</v>
      </c>
      <c r="K354" s="226">
        <f>K355</f>
        <v>10500000</v>
      </c>
      <c r="L354" s="226">
        <f>L355</f>
        <v>10500000</v>
      </c>
      <c r="M354" s="137">
        <f t="shared" si="7"/>
        <v>0</v>
      </c>
    </row>
    <row r="355" spans="1:13" ht="22.5">
      <c r="A355" s="217" t="s">
        <v>893</v>
      </c>
      <c r="B355" s="166" t="s">
        <v>109</v>
      </c>
      <c r="C355" s="167" t="s">
        <v>808</v>
      </c>
      <c r="D355" s="218" t="s">
        <v>142</v>
      </c>
      <c r="E355" s="218" t="s">
        <v>27</v>
      </c>
      <c r="F355" s="218" t="s">
        <v>925</v>
      </c>
      <c r="G355" s="218" t="s">
        <v>863</v>
      </c>
      <c r="H355" s="218" t="s">
        <v>925</v>
      </c>
      <c r="I355" s="218" t="s">
        <v>1011</v>
      </c>
      <c r="J355" s="219" t="s">
        <v>141</v>
      </c>
      <c r="K355" s="223">
        <v>10500000</v>
      </c>
      <c r="L355" s="223">
        <v>10500000</v>
      </c>
      <c r="M355" s="137">
        <f t="shared" si="7"/>
        <v>0</v>
      </c>
    </row>
    <row r="356" spans="1:13" ht="22.5">
      <c r="A356" s="160" t="s">
        <v>20</v>
      </c>
      <c r="B356" s="155" t="s">
        <v>109</v>
      </c>
      <c r="C356" s="161" t="s">
        <v>1008</v>
      </c>
      <c r="D356" s="221" t="s">
        <v>142</v>
      </c>
      <c r="E356" s="221" t="s">
        <v>167</v>
      </c>
      <c r="F356" s="221" t="s">
        <v>1010</v>
      </c>
      <c r="G356" s="221" t="s">
        <v>1008</v>
      </c>
      <c r="H356" s="221" t="s">
        <v>1010</v>
      </c>
      <c r="I356" s="221" t="s">
        <v>1011</v>
      </c>
      <c r="J356" s="222" t="s">
        <v>1008</v>
      </c>
      <c r="K356" s="220">
        <f>K357</f>
        <v>-11766657.58</v>
      </c>
      <c r="L356" s="220">
        <f>L357</f>
        <v>-11740050.09</v>
      </c>
      <c r="M356" s="137">
        <f t="shared" si="7"/>
        <v>-26607.490000000224</v>
      </c>
    </row>
    <row r="357" spans="1:13" ht="33.75">
      <c r="A357" s="214" t="s">
        <v>979</v>
      </c>
      <c r="B357" s="155" t="s">
        <v>109</v>
      </c>
      <c r="C357" s="161" t="s">
        <v>1008</v>
      </c>
      <c r="D357" s="221" t="s">
        <v>142</v>
      </c>
      <c r="E357" s="221" t="s">
        <v>167</v>
      </c>
      <c r="F357" s="221" t="s">
        <v>925</v>
      </c>
      <c r="G357" s="221" t="s">
        <v>1008</v>
      </c>
      <c r="H357" s="221" t="s">
        <v>925</v>
      </c>
      <c r="I357" s="221" t="s">
        <v>1011</v>
      </c>
      <c r="J357" s="222" t="s">
        <v>143</v>
      </c>
      <c r="K357" s="220">
        <f>SUM(K358:K363)</f>
        <v>-11766657.58</v>
      </c>
      <c r="L357" s="220">
        <f>SUM(L358:L363)</f>
        <v>-11740050.09</v>
      </c>
      <c r="M357" s="137">
        <f t="shared" si="7"/>
        <v>-26607.490000000224</v>
      </c>
    </row>
    <row r="358" spans="1:13" ht="22.5">
      <c r="A358" s="217" t="s">
        <v>979</v>
      </c>
      <c r="B358" s="166" t="s">
        <v>109</v>
      </c>
      <c r="C358" s="167" t="s">
        <v>31</v>
      </c>
      <c r="D358" s="218" t="s">
        <v>142</v>
      </c>
      <c r="E358" s="218" t="s">
        <v>167</v>
      </c>
      <c r="F358" s="218" t="s">
        <v>925</v>
      </c>
      <c r="G358" s="218" t="s">
        <v>1008</v>
      </c>
      <c r="H358" s="218" t="s">
        <v>925</v>
      </c>
      <c r="I358" s="218" t="s">
        <v>1011</v>
      </c>
      <c r="J358" s="219" t="s">
        <v>143</v>
      </c>
      <c r="K358" s="171">
        <f>-25000-1599529.1-45533.88</f>
        <v>-1670062.98</v>
      </c>
      <c r="L358" s="173">
        <v>-1670062.98</v>
      </c>
      <c r="M358" s="137">
        <f t="shared" si="7"/>
        <v>0</v>
      </c>
    </row>
    <row r="359" spans="1:13" ht="22.5">
      <c r="A359" s="217" t="s">
        <v>979</v>
      </c>
      <c r="B359" s="166" t="s">
        <v>109</v>
      </c>
      <c r="C359" s="167" t="s">
        <v>569</v>
      </c>
      <c r="D359" s="218" t="s">
        <v>142</v>
      </c>
      <c r="E359" s="218" t="s">
        <v>167</v>
      </c>
      <c r="F359" s="218" t="s">
        <v>925</v>
      </c>
      <c r="G359" s="218" t="s">
        <v>1008</v>
      </c>
      <c r="H359" s="218" t="s">
        <v>925</v>
      </c>
      <c r="I359" s="218" t="s">
        <v>1011</v>
      </c>
      <c r="J359" s="219" t="s">
        <v>143</v>
      </c>
      <c r="K359" s="171">
        <v>-1</v>
      </c>
      <c r="L359" s="173">
        <v>-1</v>
      </c>
      <c r="M359" s="137">
        <f t="shared" si="7"/>
        <v>0</v>
      </c>
    </row>
    <row r="360" spans="1:13" ht="22.5">
      <c r="A360" s="217" t="s">
        <v>979</v>
      </c>
      <c r="B360" s="166" t="s">
        <v>109</v>
      </c>
      <c r="C360" s="167" t="s">
        <v>808</v>
      </c>
      <c r="D360" s="218" t="s">
        <v>142</v>
      </c>
      <c r="E360" s="218" t="s">
        <v>167</v>
      </c>
      <c r="F360" s="218" t="s">
        <v>925</v>
      </c>
      <c r="G360" s="218" t="s">
        <v>1008</v>
      </c>
      <c r="H360" s="218" t="s">
        <v>925</v>
      </c>
      <c r="I360" s="218" t="s">
        <v>1011</v>
      </c>
      <c r="J360" s="219" t="s">
        <v>143</v>
      </c>
      <c r="K360" s="171">
        <v>-4881845.53</v>
      </c>
      <c r="L360" s="173">
        <v>-4881845.53</v>
      </c>
      <c r="M360" s="137">
        <f t="shared" si="7"/>
        <v>0</v>
      </c>
    </row>
    <row r="361" spans="1:13" ht="22.5">
      <c r="A361" s="217" t="s">
        <v>979</v>
      </c>
      <c r="B361" s="166" t="s">
        <v>109</v>
      </c>
      <c r="C361" s="167" t="s">
        <v>570</v>
      </c>
      <c r="D361" s="218" t="s">
        <v>142</v>
      </c>
      <c r="E361" s="218" t="s">
        <v>167</v>
      </c>
      <c r="F361" s="218" t="s">
        <v>925</v>
      </c>
      <c r="G361" s="218" t="s">
        <v>1008</v>
      </c>
      <c r="H361" s="218" t="s">
        <v>925</v>
      </c>
      <c r="I361" s="218" t="s">
        <v>1011</v>
      </c>
      <c r="J361" s="219" t="s">
        <v>143</v>
      </c>
      <c r="K361" s="171">
        <f>-150000-21723.36-2910460.91</f>
        <v>-3082184.27</v>
      </c>
      <c r="L361" s="173">
        <v>-3083535.68</v>
      </c>
      <c r="M361" s="137">
        <f t="shared" si="7"/>
        <v>1351.410000000149</v>
      </c>
    </row>
    <row r="362" spans="1:13" ht="22.5">
      <c r="A362" s="217" t="s">
        <v>979</v>
      </c>
      <c r="B362" s="166" t="s">
        <v>109</v>
      </c>
      <c r="C362" s="167" t="s">
        <v>567</v>
      </c>
      <c r="D362" s="218" t="s">
        <v>142</v>
      </c>
      <c r="E362" s="218" t="s">
        <v>167</v>
      </c>
      <c r="F362" s="218" t="s">
        <v>925</v>
      </c>
      <c r="G362" s="218" t="s">
        <v>1008</v>
      </c>
      <c r="H362" s="218" t="s">
        <v>925</v>
      </c>
      <c r="I362" s="218" t="s">
        <v>1011</v>
      </c>
      <c r="J362" s="219" t="s">
        <v>143</v>
      </c>
      <c r="K362" s="171">
        <f>-510689-1517445.97+430689</f>
        <v>-1597445.97</v>
      </c>
      <c r="L362" s="173">
        <v>-1569487.07</v>
      </c>
      <c r="M362" s="137">
        <f t="shared" si="7"/>
        <v>-27958.899999999907</v>
      </c>
    </row>
    <row r="363" spans="1:13" ht="22.5">
      <c r="A363" s="217" t="s">
        <v>979</v>
      </c>
      <c r="B363" s="166" t="s">
        <v>109</v>
      </c>
      <c r="C363" s="167" t="s">
        <v>571</v>
      </c>
      <c r="D363" s="218" t="s">
        <v>142</v>
      </c>
      <c r="E363" s="218" t="s">
        <v>167</v>
      </c>
      <c r="F363" s="218" t="s">
        <v>925</v>
      </c>
      <c r="G363" s="218" t="s">
        <v>1008</v>
      </c>
      <c r="H363" s="218" t="s">
        <v>925</v>
      </c>
      <c r="I363" s="218" t="s">
        <v>1011</v>
      </c>
      <c r="J363" s="219" t="s">
        <v>143</v>
      </c>
      <c r="K363" s="171">
        <f>-15000-520117.83</f>
        <v>-535117.8300000001</v>
      </c>
      <c r="L363" s="173">
        <v>-535117.83</v>
      </c>
      <c r="M363" s="137">
        <f t="shared" si="7"/>
        <v>0</v>
      </c>
    </row>
  </sheetData>
  <sheetProtection/>
  <autoFilter ref="A15:M355"/>
  <mergeCells count="5">
    <mergeCell ref="C17:J17"/>
    <mergeCell ref="C14:J14"/>
    <mergeCell ref="A1:M1"/>
    <mergeCell ref="A12:M12"/>
    <mergeCell ref="C16:J16"/>
  </mergeCells>
  <printOptions horizontalCentered="1"/>
  <pageMargins left="0.7874015748031497" right="0.3937007874015748" top="0.3937007874015748" bottom="0.3937007874015748" header="0.1968503937007874" footer="0.1968503937007874"/>
  <pageSetup blackAndWhite="1"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1383"/>
  <sheetViews>
    <sheetView view="pageBreakPreview" zoomScaleSheetLayoutView="100" zoomScalePageLayoutView="0" workbookViewId="0" topLeftCell="A595">
      <selection activeCell="A172" sqref="A172"/>
    </sheetView>
  </sheetViews>
  <sheetFormatPr defaultColWidth="9.00390625" defaultRowHeight="12.75"/>
  <cols>
    <col min="1" max="1" width="62.375" style="248" customWidth="1"/>
    <col min="2" max="2" width="6.375" style="248" bestFit="1" customWidth="1"/>
    <col min="3" max="3" width="3.625" style="248" bestFit="1" customWidth="1"/>
    <col min="4" max="4" width="4.875" style="248" bestFit="1" customWidth="1"/>
    <col min="5" max="5" width="7.875" style="248" bestFit="1" customWidth="1"/>
    <col min="6" max="6" width="3.625" style="248" bestFit="1" customWidth="1"/>
    <col min="7" max="7" width="5.625" style="248" customWidth="1"/>
    <col min="8" max="8" width="15.125" style="248" bestFit="1" customWidth="1"/>
    <col min="9" max="9" width="14.375" style="248" bestFit="1" customWidth="1"/>
    <col min="10" max="10" width="15.00390625" style="248" bestFit="1" customWidth="1"/>
    <col min="11" max="11" width="8.125" style="90" customWidth="1"/>
    <col min="12" max="12" width="15.375" style="90" bestFit="1" customWidth="1"/>
    <col min="13" max="16384" width="9.125" style="90" customWidth="1"/>
  </cols>
  <sheetData>
    <row r="1" spans="1:11" ht="12.75" customHeight="1">
      <c r="A1" s="235"/>
      <c r="B1" s="235"/>
      <c r="C1" s="235"/>
      <c r="D1" s="235"/>
      <c r="E1" s="235"/>
      <c r="F1" s="235"/>
      <c r="G1" s="235"/>
      <c r="H1" s="235"/>
      <c r="I1" s="235"/>
      <c r="J1" s="236" t="s">
        <v>980</v>
      </c>
      <c r="K1" s="89"/>
    </row>
    <row r="2" spans="1:11" ht="12.75" customHeight="1">
      <c r="A2" s="237" t="s">
        <v>981</v>
      </c>
      <c r="B2" s="237"/>
      <c r="C2" s="237"/>
      <c r="D2" s="237"/>
      <c r="E2" s="237"/>
      <c r="F2" s="237"/>
      <c r="G2" s="237"/>
      <c r="H2" s="237"/>
      <c r="I2" s="237"/>
      <c r="J2" s="237"/>
      <c r="K2" s="89"/>
    </row>
    <row r="3" spans="1:11" ht="12.75" customHeight="1">
      <c r="A3" s="238"/>
      <c r="B3" s="238"/>
      <c r="C3" s="238"/>
      <c r="D3" s="238"/>
      <c r="E3" s="238"/>
      <c r="F3" s="238"/>
      <c r="G3" s="238"/>
      <c r="H3" s="238"/>
      <c r="I3" s="238"/>
      <c r="J3" s="238"/>
      <c r="K3" s="89"/>
    </row>
    <row r="4" spans="1:11" ht="39.75" customHeight="1">
      <c r="A4" s="91" t="s">
        <v>102</v>
      </c>
      <c r="B4" s="91" t="s">
        <v>103</v>
      </c>
      <c r="C4" s="291" t="s">
        <v>982</v>
      </c>
      <c r="D4" s="292"/>
      <c r="E4" s="292"/>
      <c r="F4" s="292"/>
      <c r="G4" s="293"/>
      <c r="H4" s="91" t="s">
        <v>105</v>
      </c>
      <c r="I4" s="91" t="s">
        <v>106</v>
      </c>
      <c r="J4" s="91" t="s">
        <v>107</v>
      </c>
      <c r="K4" s="89"/>
    </row>
    <row r="5" spans="1:11" ht="12.75" customHeight="1">
      <c r="A5" s="91">
        <v>1</v>
      </c>
      <c r="B5" s="91">
        <v>2</v>
      </c>
      <c r="C5" s="95"/>
      <c r="D5" s="95"/>
      <c r="E5" s="95">
        <v>3</v>
      </c>
      <c r="F5" s="95"/>
      <c r="G5" s="95"/>
      <c r="H5" s="92">
        <v>4</v>
      </c>
      <c r="I5" s="92">
        <v>5</v>
      </c>
      <c r="J5" s="92">
        <v>6</v>
      </c>
      <c r="K5" s="89"/>
    </row>
    <row r="6" spans="1:12" s="117" customFormat="1" ht="12.75">
      <c r="A6" s="239" t="s">
        <v>983</v>
      </c>
      <c r="B6" s="240">
        <v>200</v>
      </c>
      <c r="C6" s="241"/>
      <c r="D6" s="252" t="s">
        <v>0</v>
      </c>
      <c r="E6" s="249" t="s">
        <v>110</v>
      </c>
      <c r="F6" s="249"/>
      <c r="G6" s="250"/>
      <c r="H6" s="246">
        <f>H8+H429+H463+H480+H507+H544+H665+H749+H820+H861+H1256+H1323</f>
        <v>7482862571.26</v>
      </c>
      <c r="I6" s="246">
        <f>I8+I429+I463+I480+I507+I544+I665+I749+I820+I861+I1256+I1323</f>
        <v>7269416404.720001</v>
      </c>
      <c r="J6" s="246">
        <f>J8+J429+J463+J480+J507+J544+J665+J749+J820+J861+J1256+J1323</f>
        <v>213446166.53999832</v>
      </c>
      <c r="K6" s="116"/>
      <c r="L6" s="152"/>
    </row>
    <row r="7" spans="1:11" ht="12.75">
      <c r="A7" s="243" t="s">
        <v>111</v>
      </c>
      <c r="B7" s="240"/>
      <c r="C7" s="241"/>
      <c r="D7" s="257"/>
      <c r="E7" s="257"/>
      <c r="F7" s="257"/>
      <c r="G7" s="258"/>
      <c r="H7" s="246"/>
      <c r="I7" s="246"/>
      <c r="J7" s="246"/>
      <c r="K7" s="93"/>
    </row>
    <row r="8" spans="1:11" ht="22.5">
      <c r="A8" s="271" t="s">
        <v>984</v>
      </c>
      <c r="B8" s="272">
        <v>200</v>
      </c>
      <c r="C8" s="273">
        <v>201</v>
      </c>
      <c r="D8" s="274" t="s">
        <v>0</v>
      </c>
      <c r="E8" s="275" t="s">
        <v>276</v>
      </c>
      <c r="F8" s="276" t="s">
        <v>1008</v>
      </c>
      <c r="G8" s="277" t="s">
        <v>1008</v>
      </c>
      <c r="H8" s="278">
        <v>769986969.2499999</v>
      </c>
      <c r="I8" s="278">
        <v>746988078.7900004</v>
      </c>
      <c r="J8" s="279">
        <f aca="true" t="shared" si="0" ref="J8:J71">H8-I8</f>
        <v>22998890.459999442</v>
      </c>
      <c r="K8" s="116"/>
    </row>
    <row r="9" spans="1:11" ht="12.75">
      <c r="A9" s="271" t="s">
        <v>277</v>
      </c>
      <c r="B9" s="272">
        <v>200</v>
      </c>
      <c r="C9" s="273">
        <v>201</v>
      </c>
      <c r="D9" s="274">
        <v>100</v>
      </c>
      <c r="E9" s="275" t="s">
        <v>276</v>
      </c>
      <c r="F9" s="276" t="s">
        <v>1008</v>
      </c>
      <c r="G9" s="277" t="s">
        <v>1008</v>
      </c>
      <c r="H9" s="278">
        <v>288223219.99000007</v>
      </c>
      <c r="I9" s="278">
        <v>285731863.0500001</v>
      </c>
      <c r="J9" s="279">
        <f t="shared" si="0"/>
        <v>2491356.9399999976</v>
      </c>
      <c r="K9" s="116"/>
    </row>
    <row r="10" spans="1:11" ht="33.75">
      <c r="A10" s="271" t="s">
        <v>122</v>
      </c>
      <c r="B10" s="272">
        <v>200</v>
      </c>
      <c r="C10" s="273">
        <v>201</v>
      </c>
      <c r="D10" s="274">
        <v>104</v>
      </c>
      <c r="E10" s="275" t="s">
        <v>276</v>
      </c>
      <c r="F10" s="276" t="s">
        <v>1008</v>
      </c>
      <c r="G10" s="277" t="s">
        <v>1008</v>
      </c>
      <c r="H10" s="278">
        <v>180666122.62000003</v>
      </c>
      <c r="I10" s="278">
        <v>178612220.82999998</v>
      </c>
      <c r="J10" s="279">
        <f t="shared" si="0"/>
        <v>2053901.7900000513</v>
      </c>
      <c r="K10" s="116"/>
    </row>
    <row r="11" spans="1:11" ht="12.75">
      <c r="A11" s="271" t="s">
        <v>46</v>
      </c>
      <c r="B11" s="272">
        <v>200</v>
      </c>
      <c r="C11" s="273">
        <v>201</v>
      </c>
      <c r="D11" s="274">
        <v>104</v>
      </c>
      <c r="E11" s="275" t="s">
        <v>278</v>
      </c>
      <c r="F11" s="276" t="s">
        <v>1008</v>
      </c>
      <c r="G11" s="277" t="s">
        <v>1008</v>
      </c>
      <c r="H11" s="278">
        <v>180666122.62000003</v>
      </c>
      <c r="I11" s="278">
        <v>178612220.82999998</v>
      </c>
      <c r="J11" s="279">
        <f t="shared" si="0"/>
        <v>2053901.7900000513</v>
      </c>
      <c r="K11" s="116"/>
    </row>
    <row r="12" spans="1:11" ht="22.5">
      <c r="A12" s="271" t="s">
        <v>721</v>
      </c>
      <c r="B12" s="272">
        <v>200</v>
      </c>
      <c r="C12" s="273">
        <v>201</v>
      </c>
      <c r="D12" s="274">
        <v>104</v>
      </c>
      <c r="E12" s="275" t="s">
        <v>279</v>
      </c>
      <c r="F12" s="276" t="s">
        <v>1008</v>
      </c>
      <c r="G12" s="277" t="s">
        <v>1008</v>
      </c>
      <c r="H12" s="278">
        <v>2328868.67</v>
      </c>
      <c r="I12" s="278">
        <v>2328868.67</v>
      </c>
      <c r="J12" s="279">
        <f t="shared" si="0"/>
        <v>0</v>
      </c>
      <c r="K12" s="116"/>
    </row>
    <row r="13" spans="1:11" ht="22.5">
      <c r="A13" s="271" t="s">
        <v>47</v>
      </c>
      <c r="B13" s="272">
        <v>200</v>
      </c>
      <c r="C13" s="273">
        <v>201</v>
      </c>
      <c r="D13" s="274">
        <v>104</v>
      </c>
      <c r="E13" s="275" t="s">
        <v>279</v>
      </c>
      <c r="F13" s="280" t="s">
        <v>280</v>
      </c>
      <c r="G13" s="277" t="s">
        <v>1008</v>
      </c>
      <c r="H13" s="278">
        <v>2328868.67</v>
      </c>
      <c r="I13" s="278">
        <v>2328868.67</v>
      </c>
      <c r="J13" s="279">
        <f t="shared" si="0"/>
        <v>0</v>
      </c>
      <c r="K13" s="116"/>
    </row>
    <row r="14" spans="1:11" ht="12.75">
      <c r="A14" s="244" t="s">
        <v>1020</v>
      </c>
      <c r="B14" s="256">
        <v>200</v>
      </c>
      <c r="C14" s="245">
        <v>201</v>
      </c>
      <c r="D14" s="252">
        <v>104</v>
      </c>
      <c r="E14" s="253" t="s">
        <v>279</v>
      </c>
      <c r="F14" s="254" t="s">
        <v>280</v>
      </c>
      <c r="G14" s="255">
        <v>211</v>
      </c>
      <c r="H14" s="251">
        <v>1928464.05</v>
      </c>
      <c r="I14" s="251">
        <v>1928464.05</v>
      </c>
      <c r="J14" s="246">
        <f t="shared" si="0"/>
        <v>0</v>
      </c>
      <c r="K14" s="116"/>
    </row>
    <row r="15" spans="1:11" ht="12.75">
      <c r="A15" s="244" t="s">
        <v>712</v>
      </c>
      <c r="B15" s="256">
        <v>200</v>
      </c>
      <c r="C15" s="245">
        <v>201</v>
      </c>
      <c r="D15" s="252">
        <v>104</v>
      </c>
      <c r="E15" s="253" t="s">
        <v>279</v>
      </c>
      <c r="F15" s="254" t="s">
        <v>280</v>
      </c>
      <c r="G15" s="255">
        <v>213</v>
      </c>
      <c r="H15" s="251">
        <v>400404.62</v>
      </c>
      <c r="I15" s="251">
        <v>400404.62</v>
      </c>
      <c r="J15" s="246">
        <f t="shared" si="0"/>
        <v>0</v>
      </c>
      <c r="K15" s="116"/>
    </row>
    <row r="16" spans="1:11" ht="12.75">
      <c r="A16" s="271" t="s">
        <v>123</v>
      </c>
      <c r="B16" s="272">
        <v>200</v>
      </c>
      <c r="C16" s="273">
        <v>201</v>
      </c>
      <c r="D16" s="274">
        <v>104</v>
      </c>
      <c r="E16" s="275" t="s">
        <v>281</v>
      </c>
      <c r="F16" s="276" t="s">
        <v>1008</v>
      </c>
      <c r="G16" s="277" t="s">
        <v>1008</v>
      </c>
      <c r="H16" s="278">
        <v>151554305.54000002</v>
      </c>
      <c r="I16" s="278">
        <v>149502051.56</v>
      </c>
      <c r="J16" s="279">
        <f t="shared" si="0"/>
        <v>2052253.980000019</v>
      </c>
      <c r="K16" s="116"/>
    </row>
    <row r="17" spans="1:11" ht="22.5">
      <c r="A17" s="271" t="s">
        <v>47</v>
      </c>
      <c r="B17" s="272">
        <v>200</v>
      </c>
      <c r="C17" s="273">
        <v>201</v>
      </c>
      <c r="D17" s="274">
        <v>104</v>
      </c>
      <c r="E17" s="275" t="s">
        <v>281</v>
      </c>
      <c r="F17" s="280" t="s">
        <v>280</v>
      </c>
      <c r="G17" s="277" t="s">
        <v>1008</v>
      </c>
      <c r="H17" s="278">
        <v>112276238.63</v>
      </c>
      <c r="I17" s="278">
        <v>112135905.18</v>
      </c>
      <c r="J17" s="279">
        <f t="shared" si="0"/>
        <v>140333.44999998808</v>
      </c>
      <c r="K17" s="116"/>
    </row>
    <row r="18" spans="1:11" ht="12.75">
      <c r="A18" s="244" t="s">
        <v>1020</v>
      </c>
      <c r="B18" s="256">
        <v>200</v>
      </c>
      <c r="C18" s="245">
        <v>201</v>
      </c>
      <c r="D18" s="252">
        <v>104</v>
      </c>
      <c r="E18" s="253" t="s">
        <v>281</v>
      </c>
      <c r="F18" s="254" t="s">
        <v>280</v>
      </c>
      <c r="G18" s="255">
        <v>211</v>
      </c>
      <c r="H18" s="251">
        <v>88098125.28</v>
      </c>
      <c r="I18" s="251">
        <v>88006370.25</v>
      </c>
      <c r="J18" s="246">
        <f t="shared" si="0"/>
        <v>91755.03000000119</v>
      </c>
      <c r="K18" s="116"/>
    </row>
    <row r="19" spans="1:11" ht="12.75">
      <c r="A19" s="244" t="s">
        <v>712</v>
      </c>
      <c r="B19" s="256">
        <v>200</v>
      </c>
      <c r="C19" s="245">
        <v>201</v>
      </c>
      <c r="D19" s="252">
        <v>104</v>
      </c>
      <c r="E19" s="253" t="s">
        <v>281</v>
      </c>
      <c r="F19" s="254" t="s">
        <v>280</v>
      </c>
      <c r="G19" s="255">
        <v>213</v>
      </c>
      <c r="H19" s="251">
        <v>24178113.35</v>
      </c>
      <c r="I19" s="251">
        <v>24129534.93</v>
      </c>
      <c r="J19" s="246">
        <f t="shared" si="0"/>
        <v>48578.42000000179</v>
      </c>
      <c r="K19" s="116"/>
    </row>
    <row r="20" spans="1:11" ht="22.5">
      <c r="A20" s="271" t="s">
        <v>48</v>
      </c>
      <c r="B20" s="272">
        <v>200</v>
      </c>
      <c r="C20" s="273">
        <v>201</v>
      </c>
      <c r="D20" s="274">
        <v>104</v>
      </c>
      <c r="E20" s="275" t="s">
        <v>281</v>
      </c>
      <c r="F20" s="280" t="s">
        <v>282</v>
      </c>
      <c r="G20" s="277" t="s">
        <v>1008</v>
      </c>
      <c r="H20" s="278">
        <v>9052572.99</v>
      </c>
      <c r="I20" s="278">
        <v>8820752.79</v>
      </c>
      <c r="J20" s="279">
        <f t="shared" si="0"/>
        <v>231820.20000000112</v>
      </c>
      <c r="K20" s="116"/>
    </row>
    <row r="21" spans="1:11" ht="12.75">
      <c r="A21" s="244" t="s">
        <v>711</v>
      </c>
      <c r="B21" s="256">
        <v>200</v>
      </c>
      <c r="C21" s="245">
        <v>201</v>
      </c>
      <c r="D21" s="252">
        <v>104</v>
      </c>
      <c r="E21" s="253" t="s">
        <v>281</v>
      </c>
      <c r="F21" s="254" t="s">
        <v>282</v>
      </c>
      <c r="G21" s="255">
        <v>212</v>
      </c>
      <c r="H21" s="251">
        <v>5223748</v>
      </c>
      <c r="I21" s="251">
        <v>5129714.58</v>
      </c>
      <c r="J21" s="246">
        <f t="shared" si="0"/>
        <v>94033.41999999993</v>
      </c>
      <c r="K21" s="116"/>
    </row>
    <row r="22" spans="1:11" ht="12.75">
      <c r="A22" s="244" t="s">
        <v>714</v>
      </c>
      <c r="B22" s="256">
        <v>200</v>
      </c>
      <c r="C22" s="245">
        <v>201</v>
      </c>
      <c r="D22" s="252">
        <v>104</v>
      </c>
      <c r="E22" s="253" t="s">
        <v>281</v>
      </c>
      <c r="F22" s="254" t="s">
        <v>282</v>
      </c>
      <c r="G22" s="255">
        <v>222</v>
      </c>
      <c r="H22" s="251">
        <v>3101525.09</v>
      </c>
      <c r="I22" s="251">
        <v>3035309.55</v>
      </c>
      <c r="J22" s="246">
        <f t="shared" si="0"/>
        <v>66215.54000000004</v>
      </c>
      <c r="K22" s="116"/>
    </row>
    <row r="23" spans="1:11" ht="12.75">
      <c r="A23" s="244" t="s">
        <v>717</v>
      </c>
      <c r="B23" s="256">
        <v>200</v>
      </c>
      <c r="C23" s="245">
        <v>201</v>
      </c>
      <c r="D23" s="252">
        <v>104</v>
      </c>
      <c r="E23" s="253" t="s">
        <v>281</v>
      </c>
      <c r="F23" s="254" t="s">
        <v>282</v>
      </c>
      <c r="G23" s="255">
        <v>226</v>
      </c>
      <c r="H23" s="251">
        <v>727299.9</v>
      </c>
      <c r="I23" s="251">
        <v>655728.66</v>
      </c>
      <c r="J23" s="246">
        <f t="shared" si="0"/>
        <v>71571.23999999999</v>
      </c>
      <c r="K23" s="116"/>
    </row>
    <row r="24" spans="1:11" ht="22.5">
      <c r="A24" s="271" t="s">
        <v>858</v>
      </c>
      <c r="B24" s="272">
        <v>200</v>
      </c>
      <c r="C24" s="273">
        <v>201</v>
      </c>
      <c r="D24" s="274">
        <v>104</v>
      </c>
      <c r="E24" s="275" t="s">
        <v>281</v>
      </c>
      <c r="F24" s="280" t="s">
        <v>283</v>
      </c>
      <c r="G24" s="277" t="s">
        <v>1008</v>
      </c>
      <c r="H24" s="278">
        <v>1427900</v>
      </c>
      <c r="I24" s="278">
        <v>1427890.86</v>
      </c>
      <c r="J24" s="279">
        <f t="shared" si="0"/>
        <v>9.139999999897555</v>
      </c>
      <c r="K24" s="116"/>
    </row>
    <row r="25" spans="1:11" ht="12.75">
      <c r="A25" s="244" t="s">
        <v>716</v>
      </c>
      <c r="B25" s="256">
        <v>200</v>
      </c>
      <c r="C25" s="245">
        <v>201</v>
      </c>
      <c r="D25" s="252">
        <v>104</v>
      </c>
      <c r="E25" s="253" t="s">
        <v>281</v>
      </c>
      <c r="F25" s="254" t="s">
        <v>283</v>
      </c>
      <c r="G25" s="255">
        <v>225</v>
      </c>
      <c r="H25" s="251">
        <v>1427900</v>
      </c>
      <c r="I25" s="251">
        <v>1427890.86</v>
      </c>
      <c r="J25" s="246">
        <f t="shared" si="0"/>
        <v>9.139999999897555</v>
      </c>
      <c r="K25" s="116"/>
    </row>
    <row r="26" spans="1:11" ht="22.5">
      <c r="A26" s="271" t="s">
        <v>49</v>
      </c>
      <c r="B26" s="272">
        <v>200</v>
      </c>
      <c r="C26" s="273">
        <v>201</v>
      </c>
      <c r="D26" s="274">
        <v>104</v>
      </c>
      <c r="E26" s="275" t="s">
        <v>281</v>
      </c>
      <c r="F26" s="280" t="s">
        <v>284</v>
      </c>
      <c r="G26" s="277" t="s">
        <v>1008</v>
      </c>
      <c r="H26" s="278">
        <v>28633767.42</v>
      </c>
      <c r="I26" s="278">
        <v>26954404.32</v>
      </c>
      <c r="J26" s="279">
        <f t="shared" si="0"/>
        <v>1679363.1000000015</v>
      </c>
      <c r="K26" s="116"/>
    </row>
    <row r="27" spans="1:11" ht="12.75">
      <c r="A27" s="244" t="s">
        <v>713</v>
      </c>
      <c r="B27" s="256">
        <v>200</v>
      </c>
      <c r="C27" s="245">
        <v>201</v>
      </c>
      <c r="D27" s="252">
        <v>104</v>
      </c>
      <c r="E27" s="253" t="s">
        <v>281</v>
      </c>
      <c r="F27" s="254" t="s">
        <v>284</v>
      </c>
      <c r="G27" s="255">
        <v>221</v>
      </c>
      <c r="H27" s="251">
        <v>1994220.12</v>
      </c>
      <c r="I27" s="251">
        <v>1912465.09</v>
      </c>
      <c r="J27" s="246">
        <f t="shared" si="0"/>
        <v>81755.03000000003</v>
      </c>
      <c r="K27" s="116"/>
    </row>
    <row r="28" spans="1:11" ht="12.75">
      <c r="A28" s="244" t="s">
        <v>714</v>
      </c>
      <c r="B28" s="256">
        <v>200</v>
      </c>
      <c r="C28" s="245">
        <v>201</v>
      </c>
      <c r="D28" s="252">
        <v>104</v>
      </c>
      <c r="E28" s="253" t="s">
        <v>281</v>
      </c>
      <c r="F28" s="254" t="s">
        <v>284</v>
      </c>
      <c r="G28" s="255">
        <v>222</v>
      </c>
      <c r="H28" s="251">
        <v>800114</v>
      </c>
      <c r="I28" s="251">
        <v>800114</v>
      </c>
      <c r="J28" s="246">
        <f t="shared" si="0"/>
        <v>0</v>
      </c>
      <c r="K28" s="116"/>
    </row>
    <row r="29" spans="1:11" ht="12.75">
      <c r="A29" s="244" t="s">
        <v>715</v>
      </c>
      <c r="B29" s="256">
        <v>200</v>
      </c>
      <c r="C29" s="245">
        <v>201</v>
      </c>
      <c r="D29" s="252">
        <v>104</v>
      </c>
      <c r="E29" s="253" t="s">
        <v>281</v>
      </c>
      <c r="F29" s="254" t="s">
        <v>284</v>
      </c>
      <c r="G29" s="255">
        <v>223</v>
      </c>
      <c r="H29" s="251">
        <v>3847316</v>
      </c>
      <c r="I29" s="251">
        <v>3100292.93</v>
      </c>
      <c r="J29" s="246">
        <f t="shared" si="0"/>
        <v>747023.0699999998</v>
      </c>
      <c r="K29" s="116"/>
    </row>
    <row r="30" spans="1:11" ht="12.75">
      <c r="A30" s="244" t="s">
        <v>716</v>
      </c>
      <c r="B30" s="256">
        <v>200</v>
      </c>
      <c r="C30" s="245">
        <v>201</v>
      </c>
      <c r="D30" s="252">
        <v>104</v>
      </c>
      <c r="E30" s="253" t="s">
        <v>281</v>
      </c>
      <c r="F30" s="254" t="s">
        <v>284</v>
      </c>
      <c r="G30" s="255">
        <v>225</v>
      </c>
      <c r="H30" s="251">
        <v>2778627</v>
      </c>
      <c r="I30" s="251">
        <v>2768112.27</v>
      </c>
      <c r="J30" s="246">
        <f t="shared" si="0"/>
        <v>10514.729999999981</v>
      </c>
      <c r="K30" s="116"/>
    </row>
    <row r="31" spans="1:11" ht="12.75">
      <c r="A31" s="244" t="s">
        <v>717</v>
      </c>
      <c r="B31" s="256">
        <v>200</v>
      </c>
      <c r="C31" s="245">
        <v>201</v>
      </c>
      <c r="D31" s="252">
        <v>104</v>
      </c>
      <c r="E31" s="253" t="s">
        <v>281</v>
      </c>
      <c r="F31" s="254" t="s">
        <v>284</v>
      </c>
      <c r="G31" s="255">
        <v>226</v>
      </c>
      <c r="H31" s="251">
        <v>7504400</v>
      </c>
      <c r="I31" s="251">
        <v>6999497.07</v>
      </c>
      <c r="J31" s="246">
        <f t="shared" si="0"/>
        <v>504902.9299999997</v>
      </c>
      <c r="K31" s="116"/>
    </row>
    <row r="32" spans="1:11" ht="12.75">
      <c r="A32" s="244" t="s">
        <v>718</v>
      </c>
      <c r="B32" s="256">
        <v>200</v>
      </c>
      <c r="C32" s="245">
        <v>201</v>
      </c>
      <c r="D32" s="252">
        <v>104</v>
      </c>
      <c r="E32" s="253" t="s">
        <v>281</v>
      </c>
      <c r="F32" s="254" t="s">
        <v>284</v>
      </c>
      <c r="G32" s="255">
        <v>290</v>
      </c>
      <c r="H32" s="251">
        <v>3783651.78</v>
      </c>
      <c r="I32" s="251">
        <v>3707009.69</v>
      </c>
      <c r="J32" s="246">
        <f t="shared" si="0"/>
        <v>76642.08999999985</v>
      </c>
      <c r="K32" s="116"/>
    </row>
    <row r="33" spans="1:11" ht="12.75">
      <c r="A33" s="244" t="s">
        <v>719</v>
      </c>
      <c r="B33" s="256">
        <v>200</v>
      </c>
      <c r="C33" s="245">
        <v>201</v>
      </c>
      <c r="D33" s="252">
        <v>104</v>
      </c>
      <c r="E33" s="253" t="s">
        <v>281</v>
      </c>
      <c r="F33" s="254" t="s">
        <v>284</v>
      </c>
      <c r="G33" s="255">
        <v>310</v>
      </c>
      <c r="H33" s="251">
        <v>4140401.47</v>
      </c>
      <c r="I33" s="251">
        <v>4140401.47</v>
      </c>
      <c r="J33" s="246">
        <f t="shared" si="0"/>
        <v>0</v>
      </c>
      <c r="K33" s="116"/>
    </row>
    <row r="34" spans="1:11" ht="12.75">
      <c r="A34" s="244" t="s">
        <v>720</v>
      </c>
      <c r="B34" s="256">
        <v>200</v>
      </c>
      <c r="C34" s="245">
        <v>201</v>
      </c>
      <c r="D34" s="252">
        <v>104</v>
      </c>
      <c r="E34" s="253" t="s">
        <v>281</v>
      </c>
      <c r="F34" s="254" t="s">
        <v>284</v>
      </c>
      <c r="G34" s="255">
        <v>340</v>
      </c>
      <c r="H34" s="251">
        <v>3785037.05</v>
      </c>
      <c r="I34" s="251">
        <v>3526511.8</v>
      </c>
      <c r="J34" s="246">
        <f t="shared" si="0"/>
        <v>258525.25</v>
      </c>
      <c r="K34" s="116"/>
    </row>
    <row r="35" spans="1:11" ht="67.5">
      <c r="A35" s="271" t="s">
        <v>675</v>
      </c>
      <c r="B35" s="272">
        <v>200</v>
      </c>
      <c r="C35" s="273">
        <v>201</v>
      </c>
      <c r="D35" s="274">
        <v>104</v>
      </c>
      <c r="E35" s="275" t="s">
        <v>281</v>
      </c>
      <c r="F35" s="280" t="s">
        <v>285</v>
      </c>
      <c r="G35" s="277" t="s">
        <v>1008</v>
      </c>
      <c r="H35" s="278">
        <v>5500</v>
      </c>
      <c r="I35" s="278">
        <v>5500</v>
      </c>
      <c r="J35" s="279">
        <f t="shared" si="0"/>
        <v>0</v>
      </c>
      <c r="K35" s="116"/>
    </row>
    <row r="36" spans="1:11" ht="12.75">
      <c r="A36" s="244" t="s">
        <v>718</v>
      </c>
      <c r="B36" s="256">
        <v>200</v>
      </c>
      <c r="C36" s="245">
        <v>201</v>
      </c>
      <c r="D36" s="252">
        <v>104</v>
      </c>
      <c r="E36" s="253" t="s">
        <v>281</v>
      </c>
      <c r="F36" s="254" t="s">
        <v>285</v>
      </c>
      <c r="G36" s="255">
        <v>290</v>
      </c>
      <c r="H36" s="251">
        <v>5500</v>
      </c>
      <c r="I36" s="251">
        <v>5500</v>
      </c>
      <c r="J36" s="246">
        <f t="shared" si="0"/>
        <v>0</v>
      </c>
      <c r="K36" s="116"/>
    </row>
    <row r="37" spans="1:11" ht="12.75">
      <c r="A37" s="271" t="s">
        <v>965</v>
      </c>
      <c r="B37" s="272">
        <v>200</v>
      </c>
      <c r="C37" s="273">
        <v>201</v>
      </c>
      <c r="D37" s="274">
        <v>104</v>
      </c>
      <c r="E37" s="275" t="s">
        <v>281</v>
      </c>
      <c r="F37" s="280" t="s">
        <v>286</v>
      </c>
      <c r="G37" s="277" t="s">
        <v>1008</v>
      </c>
      <c r="H37" s="278">
        <v>158326.5</v>
      </c>
      <c r="I37" s="278">
        <v>157598.41</v>
      </c>
      <c r="J37" s="279">
        <f t="shared" si="0"/>
        <v>728.0899999999965</v>
      </c>
      <c r="K37" s="116"/>
    </row>
    <row r="38" spans="1:11" ht="12.75">
      <c r="A38" s="244" t="s">
        <v>718</v>
      </c>
      <c r="B38" s="256">
        <v>200</v>
      </c>
      <c r="C38" s="245">
        <v>201</v>
      </c>
      <c r="D38" s="252">
        <v>104</v>
      </c>
      <c r="E38" s="253" t="s">
        <v>281</v>
      </c>
      <c r="F38" s="254" t="s">
        <v>286</v>
      </c>
      <c r="G38" s="255">
        <v>290</v>
      </c>
      <c r="H38" s="251">
        <v>158326.5</v>
      </c>
      <c r="I38" s="251">
        <v>157598.41</v>
      </c>
      <c r="J38" s="246">
        <f t="shared" si="0"/>
        <v>728.0899999999965</v>
      </c>
      <c r="K38" s="116"/>
    </row>
    <row r="39" spans="1:11" ht="56.25">
      <c r="A39" s="271" t="s">
        <v>966</v>
      </c>
      <c r="B39" s="272">
        <v>200</v>
      </c>
      <c r="C39" s="273">
        <v>201</v>
      </c>
      <c r="D39" s="274">
        <v>104</v>
      </c>
      <c r="E39" s="275" t="s">
        <v>287</v>
      </c>
      <c r="F39" s="276" t="s">
        <v>1008</v>
      </c>
      <c r="G39" s="277" t="s">
        <v>1008</v>
      </c>
      <c r="H39" s="278">
        <v>14037148.41</v>
      </c>
      <c r="I39" s="278">
        <v>14037148.41</v>
      </c>
      <c r="J39" s="279">
        <f t="shared" si="0"/>
        <v>0</v>
      </c>
      <c r="K39" s="116"/>
    </row>
    <row r="40" spans="1:11" ht="22.5">
      <c r="A40" s="271" t="s">
        <v>47</v>
      </c>
      <c r="B40" s="272">
        <v>200</v>
      </c>
      <c r="C40" s="273">
        <v>201</v>
      </c>
      <c r="D40" s="274">
        <v>104</v>
      </c>
      <c r="E40" s="275" t="s">
        <v>287</v>
      </c>
      <c r="F40" s="280" t="s">
        <v>280</v>
      </c>
      <c r="G40" s="277" t="s">
        <v>1008</v>
      </c>
      <c r="H40" s="278">
        <v>14037148.41</v>
      </c>
      <c r="I40" s="278">
        <v>14037148.41</v>
      </c>
      <c r="J40" s="279">
        <f t="shared" si="0"/>
        <v>0</v>
      </c>
      <c r="K40" s="116"/>
    </row>
    <row r="41" spans="1:11" ht="12.75">
      <c r="A41" s="244" t="s">
        <v>1020</v>
      </c>
      <c r="B41" s="256">
        <v>200</v>
      </c>
      <c r="C41" s="245">
        <v>201</v>
      </c>
      <c r="D41" s="252">
        <v>104</v>
      </c>
      <c r="E41" s="253" t="s">
        <v>287</v>
      </c>
      <c r="F41" s="254" t="s">
        <v>280</v>
      </c>
      <c r="G41" s="255">
        <v>211</v>
      </c>
      <c r="H41" s="251">
        <v>11194176.87</v>
      </c>
      <c r="I41" s="251">
        <v>11194176.87</v>
      </c>
      <c r="J41" s="246">
        <f t="shared" si="0"/>
        <v>0</v>
      </c>
      <c r="K41" s="116"/>
    </row>
    <row r="42" spans="1:11" ht="12.75">
      <c r="A42" s="244" t="s">
        <v>712</v>
      </c>
      <c r="B42" s="256">
        <v>200</v>
      </c>
      <c r="C42" s="245">
        <v>201</v>
      </c>
      <c r="D42" s="252">
        <v>104</v>
      </c>
      <c r="E42" s="253" t="s">
        <v>287</v>
      </c>
      <c r="F42" s="254" t="s">
        <v>280</v>
      </c>
      <c r="G42" s="255">
        <v>213</v>
      </c>
      <c r="H42" s="251">
        <v>2842971.54</v>
      </c>
      <c r="I42" s="251">
        <v>2842971.54</v>
      </c>
      <c r="J42" s="246">
        <f t="shared" si="0"/>
        <v>0</v>
      </c>
      <c r="K42" s="116"/>
    </row>
    <row r="43" spans="1:11" ht="33.75">
      <c r="A43" s="271" t="s">
        <v>971</v>
      </c>
      <c r="B43" s="272">
        <v>200</v>
      </c>
      <c r="C43" s="273">
        <v>201</v>
      </c>
      <c r="D43" s="274">
        <v>104</v>
      </c>
      <c r="E43" s="275" t="s">
        <v>288</v>
      </c>
      <c r="F43" s="276" t="s">
        <v>1008</v>
      </c>
      <c r="G43" s="277" t="s">
        <v>1008</v>
      </c>
      <c r="H43" s="278">
        <v>82600</v>
      </c>
      <c r="I43" s="278">
        <v>82600</v>
      </c>
      <c r="J43" s="279">
        <f t="shared" si="0"/>
        <v>0</v>
      </c>
      <c r="K43" s="116"/>
    </row>
    <row r="44" spans="1:11" ht="22.5">
      <c r="A44" s="271" t="s">
        <v>47</v>
      </c>
      <c r="B44" s="272">
        <v>200</v>
      </c>
      <c r="C44" s="273">
        <v>201</v>
      </c>
      <c r="D44" s="274">
        <v>104</v>
      </c>
      <c r="E44" s="275" t="s">
        <v>288</v>
      </c>
      <c r="F44" s="280" t="s">
        <v>280</v>
      </c>
      <c r="G44" s="277" t="s">
        <v>1008</v>
      </c>
      <c r="H44" s="278">
        <v>82600</v>
      </c>
      <c r="I44" s="278">
        <v>82600</v>
      </c>
      <c r="J44" s="279">
        <f t="shared" si="0"/>
        <v>0</v>
      </c>
      <c r="K44" s="116"/>
    </row>
    <row r="45" spans="1:11" ht="12.75">
      <c r="A45" s="244" t="s">
        <v>1020</v>
      </c>
      <c r="B45" s="256">
        <v>200</v>
      </c>
      <c r="C45" s="245">
        <v>201</v>
      </c>
      <c r="D45" s="252">
        <v>104</v>
      </c>
      <c r="E45" s="253" t="s">
        <v>288</v>
      </c>
      <c r="F45" s="254" t="s">
        <v>280</v>
      </c>
      <c r="G45" s="255">
        <v>211</v>
      </c>
      <c r="H45" s="251">
        <v>71639.2</v>
      </c>
      <c r="I45" s="251">
        <v>71639.2</v>
      </c>
      <c r="J45" s="246">
        <f t="shared" si="0"/>
        <v>0</v>
      </c>
      <c r="K45" s="116"/>
    </row>
    <row r="46" spans="1:11" ht="12.75">
      <c r="A46" s="244" t="s">
        <v>712</v>
      </c>
      <c r="B46" s="256">
        <v>200</v>
      </c>
      <c r="C46" s="245">
        <v>201</v>
      </c>
      <c r="D46" s="252">
        <v>104</v>
      </c>
      <c r="E46" s="253" t="s">
        <v>288</v>
      </c>
      <c r="F46" s="254" t="s">
        <v>280</v>
      </c>
      <c r="G46" s="255">
        <v>213</v>
      </c>
      <c r="H46" s="251">
        <v>10960.8</v>
      </c>
      <c r="I46" s="251">
        <v>10960.8</v>
      </c>
      <c r="J46" s="246">
        <f t="shared" si="0"/>
        <v>0</v>
      </c>
      <c r="K46" s="116"/>
    </row>
    <row r="47" spans="1:11" ht="22.5">
      <c r="A47" s="271" t="s">
        <v>49</v>
      </c>
      <c r="B47" s="272">
        <v>200</v>
      </c>
      <c r="C47" s="273">
        <v>201</v>
      </c>
      <c r="D47" s="274">
        <v>104</v>
      </c>
      <c r="E47" s="275" t="s">
        <v>288</v>
      </c>
      <c r="F47" s="280" t="s">
        <v>284</v>
      </c>
      <c r="G47" s="277" t="s">
        <v>1008</v>
      </c>
      <c r="H47" s="278">
        <v>0</v>
      </c>
      <c r="I47" s="278">
        <v>0</v>
      </c>
      <c r="J47" s="279">
        <f t="shared" si="0"/>
        <v>0</v>
      </c>
      <c r="K47" s="116"/>
    </row>
    <row r="48" spans="1:11" ht="12.75">
      <c r="A48" s="244" t="s">
        <v>720</v>
      </c>
      <c r="B48" s="256">
        <v>200</v>
      </c>
      <c r="C48" s="245">
        <v>201</v>
      </c>
      <c r="D48" s="252">
        <v>104</v>
      </c>
      <c r="E48" s="253" t="s">
        <v>288</v>
      </c>
      <c r="F48" s="254" t="s">
        <v>284</v>
      </c>
      <c r="G48" s="255">
        <v>340</v>
      </c>
      <c r="H48" s="251">
        <v>0</v>
      </c>
      <c r="I48" s="251">
        <v>0</v>
      </c>
      <c r="J48" s="246">
        <f t="shared" si="0"/>
        <v>0</v>
      </c>
      <c r="K48" s="116"/>
    </row>
    <row r="49" spans="1:11" ht="33.75">
      <c r="A49" s="271" t="s">
        <v>50</v>
      </c>
      <c r="B49" s="272">
        <v>200</v>
      </c>
      <c r="C49" s="273">
        <v>201</v>
      </c>
      <c r="D49" s="274">
        <v>104</v>
      </c>
      <c r="E49" s="275" t="s">
        <v>289</v>
      </c>
      <c r="F49" s="276" t="s">
        <v>1008</v>
      </c>
      <c r="G49" s="277" t="s">
        <v>1008</v>
      </c>
      <c r="H49" s="278">
        <v>1673100</v>
      </c>
      <c r="I49" s="278">
        <v>1673099.15</v>
      </c>
      <c r="J49" s="279">
        <f t="shared" si="0"/>
        <v>0.8500000000931323</v>
      </c>
      <c r="K49" s="116"/>
    </row>
    <row r="50" spans="1:11" ht="22.5">
      <c r="A50" s="271" t="s">
        <v>47</v>
      </c>
      <c r="B50" s="272">
        <v>200</v>
      </c>
      <c r="C50" s="273">
        <v>201</v>
      </c>
      <c r="D50" s="274">
        <v>104</v>
      </c>
      <c r="E50" s="275" t="s">
        <v>289</v>
      </c>
      <c r="F50" s="280" t="s">
        <v>280</v>
      </c>
      <c r="G50" s="277" t="s">
        <v>1008</v>
      </c>
      <c r="H50" s="278">
        <v>1656291</v>
      </c>
      <c r="I50" s="278">
        <v>1656290.15</v>
      </c>
      <c r="J50" s="279">
        <f t="shared" si="0"/>
        <v>0.8500000000931323</v>
      </c>
      <c r="K50" s="116"/>
    </row>
    <row r="51" spans="1:11" s="117" customFormat="1" ht="12.75">
      <c r="A51" s="244" t="s">
        <v>1020</v>
      </c>
      <c r="B51" s="256">
        <v>200</v>
      </c>
      <c r="C51" s="245">
        <v>201</v>
      </c>
      <c r="D51" s="252">
        <v>104</v>
      </c>
      <c r="E51" s="253" t="s">
        <v>289</v>
      </c>
      <c r="F51" s="254" t="s">
        <v>280</v>
      </c>
      <c r="G51" s="255">
        <v>211</v>
      </c>
      <c r="H51" s="251">
        <v>1272113.12</v>
      </c>
      <c r="I51" s="251">
        <v>1272112.27</v>
      </c>
      <c r="J51" s="246">
        <f t="shared" si="0"/>
        <v>0.8500000000931323</v>
      </c>
      <c r="K51" s="116"/>
    </row>
    <row r="52" spans="1:11" s="117" customFormat="1" ht="12.75">
      <c r="A52" s="244" t="s">
        <v>712</v>
      </c>
      <c r="B52" s="256">
        <v>200</v>
      </c>
      <c r="C52" s="245">
        <v>201</v>
      </c>
      <c r="D52" s="252">
        <v>104</v>
      </c>
      <c r="E52" s="253" t="s">
        <v>289</v>
      </c>
      <c r="F52" s="254" t="s">
        <v>280</v>
      </c>
      <c r="G52" s="255">
        <v>213</v>
      </c>
      <c r="H52" s="251">
        <v>384177.88</v>
      </c>
      <c r="I52" s="251">
        <v>384177.88</v>
      </c>
      <c r="J52" s="246">
        <f t="shared" si="0"/>
        <v>0</v>
      </c>
      <c r="K52" s="116"/>
    </row>
    <row r="53" spans="1:11" s="117" customFormat="1" ht="22.5">
      <c r="A53" s="271" t="s">
        <v>49</v>
      </c>
      <c r="B53" s="272">
        <v>200</v>
      </c>
      <c r="C53" s="273">
        <v>201</v>
      </c>
      <c r="D53" s="274">
        <v>104</v>
      </c>
      <c r="E53" s="275" t="s">
        <v>289</v>
      </c>
      <c r="F53" s="280" t="s">
        <v>284</v>
      </c>
      <c r="G53" s="277" t="s">
        <v>1008</v>
      </c>
      <c r="H53" s="278">
        <v>16809</v>
      </c>
      <c r="I53" s="278">
        <v>16809</v>
      </c>
      <c r="J53" s="279">
        <f t="shared" si="0"/>
        <v>0</v>
      </c>
      <c r="K53" s="116"/>
    </row>
    <row r="54" spans="1:11" s="117" customFormat="1" ht="12.75">
      <c r="A54" s="244" t="s">
        <v>713</v>
      </c>
      <c r="B54" s="256">
        <v>200</v>
      </c>
      <c r="C54" s="245">
        <v>201</v>
      </c>
      <c r="D54" s="252">
        <v>104</v>
      </c>
      <c r="E54" s="253" t="s">
        <v>289</v>
      </c>
      <c r="F54" s="254" t="s">
        <v>284</v>
      </c>
      <c r="G54" s="255">
        <v>221</v>
      </c>
      <c r="H54" s="251">
        <v>16809</v>
      </c>
      <c r="I54" s="251">
        <v>16809</v>
      </c>
      <c r="J54" s="246">
        <f t="shared" si="0"/>
        <v>0</v>
      </c>
      <c r="K54" s="116"/>
    </row>
    <row r="55" spans="1:11" s="117" customFormat="1" ht="33.75">
      <c r="A55" s="271" t="s">
        <v>940</v>
      </c>
      <c r="B55" s="272">
        <v>200</v>
      </c>
      <c r="C55" s="273">
        <v>201</v>
      </c>
      <c r="D55" s="274">
        <v>104</v>
      </c>
      <c r="E55" s="275" t="s">
        <v>290</v>
      </c>
      <c r="F55" s="276" t="s">
        <v>1008</v>
      </c>
      <c r="G55" s="277" t="s">
        <v>1008</v>
      </c>
      <c r="H55" s="278">
        <v>8394200</v>
      </c>
      <c r="I55" s="278">
        <v>8392559.55</v>
      </c>
      <c r="J55" s="279">
        <f t="shared" si="0"/>
        <v>1640.449999999255</v>
      </c>
      <c r="K55" s="116"/>
    </row>
    <row r="56" spans="1:11" s="115" customFormat="1" ht="22.5">
      <c r="A56" s="271" t="s">
        <v>47</v>
      </c>
      <c r="B56" s="272">
        <v>200</v>
      </c>
      <c r="C56" s="273">
        <v>201</v>
      </c>
      <c r="D56" s="274">
        <v>104</v>
      </c>
      <c r="E56" s="275" t="s">
        <v>290</v>
      </c>
      <c r="F56" s="280" t="s">
        <v>280</v>
      </c>
      <c r="G56" s="277" t="s">
        <v>1008</v>
      </c>
      <c r="H56" s="278">
        <v>7103978.52</v>
      </c>
      <c r="I56" s="278">
        <v>7103978.07</v>
      </c>
      <c r="J56" s="279">
        <f t="shared" si="0"/>
        <v>0.44999999925494194</v>
      </c>
      <c r="K56" s="114"/>
    </row>
    <row r="57" spans="1:11" s="115" customFormat="1" ht="12.75">
      <c r="A57" s="244" t="s">
        <v>1020</v>
      </c>
      <c r="B57" s="256">
        <v>200</v>
      </c>
      <c r="C57" s="245">
        <v>201</v>
      </c>
      <c r="D57" s="252">
        <v>104</v>
      </c>
      <c r="E57" s="253" t="s">
        <v>290</v>
      </c>
      <c r="F57" s="254" t="s">
        <v>280</v>
      </c>
      <c r="G57" s="255">
        <v>211</v>
      </c>
      <c r="H57" s="251">
        <v>5515764.87</v>
      </c>
      <c r="I57" s="251">
        <v>5515764.51</v>
      </c>
      <c r="J57" s="246">
        <f t="shared" si="0"/>
        <v>0.3600000003352761</v>
      </c>
      <c r="K57" s="114"/>
    </row>
    <row r="58" spans="1:11" s="115" customFormat="1" ht="12.75">
      <c r="A58" s="244" t="s">
        <v>712</v>
      </c>
      <c r="B58" s="256">
        <v>200</v>
      </c>
      <c r="C58" s="245">
        <v>201</v>
      </c>
      <c r="D58" s="252">
        <v>104</v>
      </c>
      <c r="E58" s="253" t="s">
        <v>290</v>
      </c>
      <c r="F58" s="254" t="s">
        <v>280</v>
      </c>
      <c r="G58" s="255">
        <v>213</v>
      </c>
      <c r="H58" s="251">
        <v>1588213.65</v>
      </c>
      <c r="I58" s="251">
        <v>1588213.56</v>
      </c>
      <c r="J58" s="246">
        <f t="shared" si="0"/>
        <v>0.08999999985098839</v>
      </c>
      <c r="K58" s="114"/>
    </row>
    <row r="59" spans="1:11" s="117" customFormat="1" ht="22.5">
      <c r="A59" s="271" t="s">
        <v>48</v>
      </c>
      <c r="B59" s="272">
        <v>200</v>
      </c>
      <c r="C59" s="273">
        <v>201</v>
      </c>
      <c r="D59" s="274">
        <v>104</v>
      </c>
      <c r="E59" s="275" t="s">
        <v>290</v>
      </c>
      <c r="F59" s="280" t="s">
        <v>282</v>
      </c>
      <c r="G59" s="277" t="s">
        <v>1008</v>
      </c>
      <c r="H59" s="278">
        <v>724129.88</v>
      </c>
      <c r="I59" s="278">
        <v>724129.88</v>
      </c>
      <c r="J59" s="279">
        <f t="shared" si="0"/>
        <v>0</v>
      </c>
      <c r="K59" s="116"/>
    </row>
    <row r="60" spans="1:11" s="119" customFormat="1" ht="12.75">
      <c r="A60" s="244" t="s">
        <v>711</v>
      </c>
      <c r="B60" s="256">
        <v>200</v>
      </c>
      <c r="C60" s="245">
        <v>201</v>
      </c>
      <c r="D60" s="252">
        <v>104</v>
      </c>
      <c r="E60" s="253" t="s">
        <v>290</v>
      </c>
      <c r="F60" s="254" t="s">
        <v>282</v>
      </c>
      <c r="G60" s="255">
        <v>212</v>
      </c>
      <c r="H60" s="251">
        <v>491269.42</v>
      </c>
      <c r="I60" s="251">
        <v>491269.42</v>
      </c>
      <c r="J60" s="246">
        <f t="shared" si="0"/>
        <v>0</v>
      </c>
      <c r="K60" s="118"/>
    </row>
    <row r="61" spans="1:11" s="119" customFormat="1" ht="12.75">
      <c r="A61" s="244" t="s">
        <v>714</v>
      </c>
      <c r="B61" s="256">
        <v>200</v>
      </c>
      <c r="C61" s="245">
        <v>201</v>
      </c>
      <c r="D61" s="252">
        <v>104</v>
      </c>
      <c r="E61" s="253" t="s">
        <v>290</v>
      </c>
      <c r="F61" s="254" t="s">
        <v>282</v>
      </c>
      <c r="G61" s="255">
        <v>222</v>
      </c>
      <c r="H61" s="251">
        <v>163225.9</v>
      </c>
      <c r="I61" s="251">
        <v>163225.9</v>
      </c>
      <c r="J61" s="246">
        <f t="shared" si="0"/>
        <v>0</v>
      </c>
      <c r="K61" s="118"/>
    </row>
    <row r="62" spans="1:11" s="119" customFormat="1" ht="12.75">
      <c r="A62" s="244" t="s">
        <v>717</v>
      </c>
      <c r="B62" s="256">
        <v>200</v>
      </c>
      <c r="C62" s="245">
        <v>201</v>
      </c>
      <c r="D62" s="252">
        <v>104</v>
      </c>
      <c r="E62" s="253" t="s">
        <v>290</v>
      </c>
      <c r="F62" s="254" t="s">
        <v>282</v>
      </c>
      <c r="G62" s="255">
        <v>226</v>
      </c>
      <c r="H62" s="251">
        <v>69634.56</v>
      </c>
      <c r="I62" s="251">
        <v>69634.56</v>
      </c>
      <c r="J62" s="246">
        <f t="shared" si="0"/>
        <v>0</v>
      </c>
      <c r="K62" s="118"/>
    </row>
    <row r="63" spans="1:11" s="119" customFormat="1" ht="22.5">
      <c r="A63" s="271" t="s">
        <v>49</v>
      </c>
      <c r="B63" s="272">
        <v>200</v>
      </c>
      <c r="C63" s="273">
        <v>201</v>
      </c>
      <c r="D63" s="274">
        <v>104</v>
      </c>
      <c r="E63" s="275" t="s">
        <v>290</v>
      </c>
      <c r="F63" s="280" t="s">
        <v>284</v>
      </c>
      <c r="G63" s="277" t="s">
        <v>1008</v>
      </c>
      <c r="H63" s="278">
        <v>566091.6</v>
      </c>
      <c r="I63" s="278">
        <v>564451.6</v>
      </c>
      <c r="J63" s="279">
        <f t="shared" si="0"/>
        <v>1640</v>
      </c>
      <c r="K63" s="118"/>
    </row>
    <row r="64" spans="1:11" s="117" customFormat="1" ht="12.75">
      <c r="A64" s="244" t="s">
        <v>713</v>
      </c>
      <c r="B64" s="256">
        <v>200</v>
      </c>
      <c r="C64" s="245">
        <v>201</v>
      </c>
      <c r="D64" s="252">
        <v>104</v>
      </c>
      <c r="E64" s="253" t="s">
        <v>290</v>
      </c>
      <c r="F64" s="254" t="s">
        <v>284</v>
      </c>
      <c r="G64" s="255">
        <v>221</v>
      </c>
      <c r="H64" s="251">
        <v>38669.01</v>
      </c>
      <c r="I64" s="251">
        <v>38669.01</v>
      </c>
      <c r="J64" s="246">
        <f t="shared" si="0"/>
        <v>0</v>
      </c>
      <c r="K64" s="116"/>
    </row>
    <row r="65" spans="1:11" s="117" customFormat="1" ht="12.75">
      <c r="A65" s="244" t="s">
        <v>719</v>
      </c>
      <c r="B65" s="256">
        <v>200</v>
      </c>
      <c r="C65" s="245">
        <v>201</v>
      </c>
      <c r="D65" s="252">
        <v>104</v>
      </c>
      <c r="E65" s="253" t="s">
        <v>290</v>
      </c>
      <c r="F65" s="254" t="s">
        <v>284</v>
      </c>
      <c r="G65" s="255">
        <v>310</v>
      </c>
      <c r="H65" s="251">
        <v>293828.78</v>
      </c>
      <c r="I65" s="251">
        <v>292368.78</v>
      </c>
      <c r="J65" s="246">
        <f t="shared" si="0"/>
        <v>1460</v>
      </c>
      <c r="K65" s="116"/>
    </row>
    <row r="66" spans="1:11" s="117" customFormat="1" ht="12.75">
      <c r="A66" s="244" t="s">
        <v>720</v>
      </c>
      <c r="B66" s="256">
        <v>200</v>
      </c>
      <c r="C66" s="245">
        <v>201</v>
      </c>
      <c r="D66" s="252">
        <v>104</v>
      </c>
      <c r="E66" s="253" t="s">
        <v>290</v>
      </c>
      <c r="F66" s="254" t="s">
        <v>284</v>
      </c>
      <c r="G66" s="255">
        <v>340</v>
      </c>
      <c r="H66" s="251">
        <v>233593.81</v>
      </c>
      <c r="I66" s="251">
        <v>233413.81</v>
      </c>
      <c r="J66" s="246">
        <f t="shared" si="0"/>
        <v>180</v>
      </c>
      <c r="K66" s="116"/>
    </row>
    <row r="67" spans="1:11" s="115" customFormat="1" ht="33.75">
      <c r="A67" s="271" t="s">
        <v>748</v>
      </c>
      <c r="B67" s="272">
        <v>200</v>
      </c>
      <c r="C67" s="273">
        <v>201</v>
      </c>
      <c r="D67" s="274">
        <v>104</v>
      </c>
      <c r="E67" s="275" t="s">
        <v>291</v>
      </c>
      <c r="F67" s="276" t="s">
        <v>1008</v>
      </c>
      <c r="G67" s="277" t="s">
        <v>1008</v>
      </c>
      <c r="H67" s="278">
        <v>2595900</v>
      </c>
      <c r="I67" s="278">
        <v>2595893.49</v>
      </c>
      <c r="J67" s="279">
        <f t="shared" si="0"/>
        <v>6.509999999776483</v>
      </c>
      <c r="K67" s="114"/>
    </row>
    <row r="68" spans="1:11" s="115" customFormat="1" ht="22.5">
      <c r="A68" s="271" t="s">
        <v>47</v>
      </c>
      <c r="B68" s="272">
        <v>200</v>
      </c>
      <c r="C68" s="273">
        <v>201</v>
      </c>
      <c r="D68" s="274">
        <v>104</v>
      </c>
      <c r="E68" s="275" t="s">
        <v>291</v>
      </c>
      <c r="F68" s="280" t="s">
        <v>280</v>
      </c>
      <c r="G68" s="277" t="s">
        <v>1008</v>
      </c>
      <c r="H68" s="278">
        <v>2235743.41</v>
      </c>
      <c r="I68" s="278">
        <v>2235736.9</v>
      </c>
      <c r="J68" s="279">
        <f t="shared" si="0"/>
        <v>6.510000000242144</v>
      </c>
      <c r="K68" s="114"/>
    </row>
    <row r="69" spans="1:11" s="117" customFormat="1" ht="12.75">
      <c r="A69" s="244" t="s">
        <v>1020</v>
      </c>
      <c r="B69" s="256">
        <v>200</v>
      </c>
      <c r="C69" s="245">
        <v>201</v>
      </c>
      <c r="D69" s="252">
        <v>104</v>
      </c>
      <c r="E69" s="253" t="s">
        <v>291</v>
      </c>
      <c r="F69" s="254" t="s">
        <v>280</v>
      </c>
      <c r="G69" s="255">
        <v>211</v>
      </c>
      <c r="H69" s="251">
        <v>1736446.62</v>
      </c>
      <c r="I69" s="251">
        <v>1736446.62</v>
      </c>
      <c r="J69" s="246">
        <f t="shared" si="0"/>
        <v>0</v>
      </c>
      <c r="K69" s="116"/>
    </row>
    <row r="70" spans="1:11" s="117" customFormat="1" ht="12.75">
      <c r="A70" s="244" t="s">
        <v>712</v>
      </c>
      <c r="B70" s="256">
        <v>200</v>
      </c>
      <c r="C70" s="245">
        <v>201</v>
      </c>
      <c r="D70" s="252">
        <v>104</v>
      </c>
      <c r="E70" s="253" t="s">
        <v>291</v>
      </c>
      <c r="F70" s="254" t="s">
        <v>280</v>
      </c>
      <c r="G70" s="255">
        <v>213</v>
      </c>
      <c r="H70" s="251">
        <v>499296.79</v>
      </c>
      <c r="I70" s="251">
        <v>499290.28</v>
      </c>
      <c r="J70" s="246">
        <f t="shared" si="0"/>
        <v>6.509999999951106</v>
      </c>
      <c r="K70" s="116"/>
    </row>
    <row r="71" spans="1:11" s="117" customFormat="1" ht="22.5">
      <c r="A71" s="271" t="s">
        <v>48</v>
      </c>
      <c r="B71" s="272">
        <v>200</v>
      </c>
      <c r="C71" s="273">
        <v>201</v>
      </c>
      <c r="D71" s="274">
        <v>104</v>
      </c>
      <c r="E71" s="275" t="s">
        <v>291</v>
      </c>
      <c r="F71" s="280" t="s">
        <v>282</v>
      </c>
      <c r="G71" s="277" t="s">
        <v>1008</v>
      </c>
      <c r="H71" s="278">
        <v>146844.19</v>
      </c>
      <c r="I71" s="278">
        <v>146844.19</v>
      </c>
      <c r="J71" s="279">
        <f t="shared" si="0"/>
        <v>0</v>
      </c>
      <c r="K71" s="116"/>
    </row>
    <row r="72" spans="1:11" s="117" customFormat="1" ht="12.75">
      <c r="A72" s="244" t="s">
        <v>711</v>
      </c>
      <c r="B72" s="256">
        <v>200</v>
      </c>
      <c r="C72" s="245">
        <v>201</v>
      </c>
      <c r="D72" s="252">
        <v>104</v>
      </c>
      <c r="E72" s="253" t="s">
        <v>291</v>
      </c>
      <c r="F72" s="254" t="s">
        <v>282</v>
      </c>
      <c r="G72" s="255">
        <v>212</v>
      </c>
      <c r="H72" s="251">
        <v>49493.43</v>
      </c>
      <c r="I72" s="251">
        <v>49493.43</v>
      </c>
      <c r="J72" s="246">
        <f aca="true" t="shared" si="1" ref="J72:J135">H72-I72</f>
        <v>0</v>
      </c>
      <c r="K72" s="116"/>
    </row>
    <row r="73" spans="1:11" s="117" customFormat="1" ht="12.75">
      <c r="A73" s="244" t="s">
        <v>714</v>
      </c>
      <c r="B73" s="256">
        <v>200</v>
      </c>
      <c r="C73" s="245">
        <v>201</v>
      </c>
      <c r="D73" s="252">
        <v>104</v>
      </c>
      <c r="E73" s="253" t="s">
        <v>291</v>
      </c>
      <c r="F73" s="254" t="s">
        <v>282</v>
      </c>
      <c r="G73" s="255">
        <v>222</v>
      </c>
      <c r="H73" s="251">
        <v>95170</v>
      </c>
      <c r="I73" s="251">
        <v>95170</v>
      </c>
      <c r="J73" s="246">
        <f t="shared" si="1"/>
        <v>0</v>
      </c>
      <c r="K73" s="116"/>
    </row>
    <row r="74" spans="1:11" s="115" customFormat="1" ht="12.75">
      <c r="A74" s="244" t="s">
        <v>717</v>
      </c>
      <c r="B74" s="256">
        <v>200</v>
      </c>
      <c r="C74" s="245">
        <v>201</v>
      </c>
      <c r="D74" s="252">
        <v>104</v>
      </c>
      <c r="E74" s="253" t="s">
        <v>291</v>
      </c>
      <c r="F74" s="254" t="s">
        <v>282</v>
      </c>
      <c r="G74" s="255">
        <v>226</v>
      </c>
      <c r="H74" s="251">
        <v>2180.76</v>
      </c>
      <c r="I74" s="251">
        <v>2180.76</v>
      </c>
      <c r="J74" s="246">
        <f t="shared" si="1"/>
        <v>0</v>
      </c>
      <c r="K74" s="114"/>
    </row>
    <row r="75" spans="1:11" s="117" customFormat="1" ht="22.5">
      <c r="A75" s="271" t="s">
        <v>49</v>
      </c>
      <c r="B75" s="272">
        <v>200</v>
      </c>
      <c r="C75" s="273">
        <v>201</v>
      </c>
      <c r="D75" s="274">
        <v>104</v>
      </c>
      <c r="E75" s="275" t="s">
        <v>291</v>
      </c>
      <c r="F75" s="280" t="s">
        <v>284</v>
      </c>
      <c r="G75" s="277" t="s">
        <v>1008</v>
      </c>
      <c r="H75" s="278">
        <v>213312.4</v>
      </c>
      <c r="I75" s="278">
        <v>213312.4</v>
      </c>
      <c r="J75" s="279">
        <f t="shared" si="1"/>
        <v>0</v>
      </c>
      <c r="K75" s="116"/>
    </row>
    <row r="76" spans="1:11" s="115" customFormat="1" ht="12.75">
      <c r="A76" s="244" t="s">
        <v>713</v>
      </c>
      <c r="B76" s="256">
        <v>200</v>
      </c>
      <c r="C76" s="245">
        <v>201</v>
      </c>
      <c r="D76" s="252">
        <v>104</v>
      </c>
      <c r="E76" s="253" t="s">
        <v>291</v>
      </c>
      <c r="F76" s="254" t="s">
        <v>284</v>
      </c>
      <c r="G76" s="255">
        <v>221</v>
      </c>
      <c r="H76" s="251">
        <v>36835.4</v>
      </c>
      <c r="I76" s="251">
        <v>36835.4</v>
      </c>
      <c r="J76" s="246">
        <f t="shared" si="1"/>
        <v>0</v>
      </c>
      <c r="K76" s="114"/>
    </row>
    <row r="77" spans="1:11" s="115" customFormat="1" ht="12.75">
      <c r="A77" s="244" t="s">
        <v>717</v>
      </c>
      <c r="B77" s="256">
        <v>200</v>
      </c>
      <c r="C77" s="245">
        <v>201</v>
      </c>
      <c r="D77" s="252">
        <v>104</v>
      </c>
      <c r="E77" s="253" t="s">
        <v>291</v>
      </c>
      <c r="F77" s="254" t="s">
        <v>284</v>
      </c>
      <c r="G77" s="255">
        <v>226</v>
      </c>
      <c r="H77" s="251">
        <v>23197</v>
      </c>
      <c r="I77" s="251">
        <v>23197</v>
      </c>
      <c r="J77" s="246">
        <f t="shared" si="1"/>
        <v>0</v>
      </c>
      <c r="K77" s="114"/>
    </row>
    <row r="78" spans="1:11" s="115" customFormat="1" ht="12.75">
      <c r="A78" s="244" t="s">
        <v>719</v>
      </c>
      <c r="B78" s="256">
        <v>200</v>
      </c>
      <c r="C78" s="245">
        <v>201</v>
      </c>
      <c r="D78" s="252">
        <v>104</v>
      </c>
      <c r="E78" s="253" t="s">
        <v>291</v>
      </c>
      <c r="F78" s="254" t="s">
        <v>284</v>
      </c>
      <c r="G78" s="255">
        <v>310</v>
      </c>
      <c r="H78" s="251">
        <v>52040</v>
      </c>
      <c r="I78" s="251">
        <v>52040</v>
      </c>
      <c r="J78" s="246">
        <f t="shared" si="1"/>
        <v>0</v>
      </c>
      <c r="K78" s="114"/>
    </row>
    <row r="79" spans="1:11" s="117" customFormat="1" ht="12.75">
      <c r="A79" s="244" t="s">
        <v>720</v>
      </c>
      <c r="B79" s="256">
        <v>200</v>
      </c>
      <c r="C79" s="245">
        <v>201</v>
      </c>
      <c r="D79" s="252">
        <v>104</v>
      </c>
      <c r="E79" s="253" t="s">
        <v>291</v>
      </c>
      <c r="F79" s="254" t="s">
        <v>284</v>
      </c>
      <c r="G79" s="255">
        <v>340</v>
      </c>
      <c r="H79" s="251">
        <v>101240</v>
      </c>
      <c r="I79" s="251">
        <v>101240</v>
      </c>
      <c r="J79" s="246">
        <f t="shared" si="1"/>
        <v>0</v>
      </c>
      <c r="K79" s="116"/>
    </row>
    <row r="80" spans="1:11" s="117" customFormat="1" ht="12.75">
      <c r="A80" s="271" t="s">
        <v>509</v>
      </c>
      <c r="B80" s="272">
        <v>200</v>
      </c>
      <c r="C80" s="273">
        <v>201</v>
      </c>
      <c r="D80" s="274">
        <v>105</v>
      </c>
      <c r="E80" s="275" t="s">
        <v>276</v>
      </c>
      <c r="F80" s="276" t="s">
        <v>1008</v>
      </c>
      <c r="G80" s="277" t="s">
        <v>1008</v>
      </c>
      <c r="H80" s="278">
        <v>336181</v>
      </c>
      <c r="I80" s="278">
        <v>119068.75</v>
      </c>
      <c r="J80" s="279">
        <f t="shared" si="1"/>
        <v>217112.25</v>
      </c>
      <c r="K80" s="116"/>
    </row>
    <row r="81" spans="1:11" s="117" customFormat="1" ht="12.75">
      <c r="A81" s="271" t="s">
        <v>46</v>
      </c>
      <c r="B81" s="272">
        <v>200</v>
      </c>
      <c r="C81" s="273">
        <v>201</v>
      </c>
      <c r="D81" s="274">
        <v>105</v>
      </c>
      <c r="E81" s="275" t="s">
        <v>278</v>
      </c>
      <c r="F81" s="276" t="s">
        <v>1008</v>
      </c>
      <c r="G81" s="277" t="s">
        <v>1008</v>
      </c>
      <c r="H81" s="278">
        <v>336181</v>
      </c>
      <c r="I81" s="278">
        <v>119068.75</v>
      </c>
      <c r="J81" s="279">
        <f t="shared" si="1"/>
        <v>217112.25</v>
      </c>
      <c r="K81" s="116"/>
    </row>
    <row r="82" spans="1:11" s="117" customFormat="1" ht="33.75">
      <c r="A82" s="271" t="s">
        <v>510</v>
      </c>
      <c r="B82" s="272">
        <v>200</v>
      </c>
      <c r="C82" s="273">
        <v>201</v>
      </c>
      <c r="D82" s="274">
        <v>105</v>
      </c>
      <c r="E82" s="275" t="s">
        <v>292</v>
      </c>
      <c r="F82" s="276" t="s">
        <v>1008</v>
      </c>
      <c r="G82" s="277" t="s">
        <v>1008</v>
      </c>
      <c r="H82" s="278">
        <v>336181</v>
      </c>
      <c r="I82" s="278">
        <v>119068.75</v>
      </c>
      <c r="J82" s="279">
        <f t="shared" si="1"/>
        <v>217112.25</v>
      </c>
      <c r="K82" s="116"/>
    </row>
    <row r="83" spans="1:11" s="115" customFormat="1" ht="22.5">
      <c r="A83" s="271" t="s">
        <v>49</v>
      </c>
      <c r="B83" s="272">
        <v>200</v>
      </c>
      <c r="C83" s="273">
        <v>201</v>
      </c>
      <c r="D83" s="274">
        <v>105</v>
      </c>
      <c r="E83" s="275" t="s">
        <v>292</v>
      </c>
      <c r="F83" s="280" t="s">
        <v>284</v>
      </c>
      <c r="G83" s="277" t="s">
        <v>1008</v>
      </c>
      <c r="H83" s="278">
        <v>336181</v>
      </c>
      <c r="I83" s="278">
        <v>119068.75</v>
      </c>
      <c r="J83" s="279">
        <f t="shared" si="1"/>
        <v>217112.25</v>
      </c>
      <c r="K83" s="114"/>
    </row>
    <row r="84" spans="1:11" s="115" customFormat="1" ht="12.75">
      <c r="A84" s="244" t="s">
        <v>713</v>
      </c>
      <c r="B84" s="256">
        <v>200</v>
      </c>
      <c r="C84" s="245">
        <v>201</v>
      </c>
      <c r="D84" s="252">
        <v>105</v>
      </c>
      <c r="E84" s="253" t="s">
        <v>292</v>
      </c>
      <c r="F84" s="254" t="s">
        <v>284</v>
      </c>
      <c r="G84" s="255">
        <v>221</v>
      </c>
      <c r="H84" s="251">
        <v>217112.25</v>
      </c>
      <c r="I84" s="251">
        <v>0</v>
      </c>
      <c r="J84" s="246">
        <f t="shared" si="1"/>
        <v>217112.25</v>
      </c>
      <c r="K84" s="114"/>
    </row>
    <row r="85" spans="1:11" s="117" customFormat="1" ht="12.75">
      <c r="A85" s="244" t="s">
        <v>717</v>
      </c>
      <c r="B85" s="256">
        <v>200</v>
      </c>
      <c r="C85" s="245">
        <v>201</v>
      </c>
      <c r="D85" s="252">
        <v>105</v>
      </c>
      <c r="E85" s="253" t="s">
        <v>292</v>
      </c>
      <c r="F85" s="254" t="s">
        <v>284</v>
      </c>
      <c r="G85" s="255">
        <v>226</v>
      </c>
      <c r="H85" s="251">
        <v>99068.75</v>
      </c>
      <c r="I85" s="251">
        <v>99068.75</v>
      </c>
      <c r="J85" s="246">
        <f t="shared" si="1"/>
        <v>0</v>
      </c>
      <c r="K85" s="116"/>
    </row>
    <row r="86" spans="1:11" s="117" customFormat="1" ht="12.75">
      <c r="A86" s="244" t="s">
        <v>720</v>
      </c>
      <c r="B86" s="256">
        <v>200</v>
      </c>
      <c r="C86" s="245">
        <v>201</v>
      </c>
      <c r="D86" s="252">
        <v>105</v>
      </c>
      <c r="E86" s="253" t="s">
        <v>292</v>
      </c>
      <c r="F86" s="254" t="s">
        <v>284</v>
      </c>
      <c r="G86" s="255">
        <v>340</v>
      </c>
      <c r="H86" s="251">
        <v>20000</v>
      </c>
      <c r="I86" s="251">
        <v>20000</v>
      </c>
      <c r="J86" s="246">
        <f t="shared" si="1"/>
        <v>0</v>
      </c>
      <c r="K86" s="116"/>
    </row>
    <row r="87" spans="1:11" s="117" customFormat="1" ht="12.75">
      <c r="A87" s="271" t="s">
        <v>1023</v>
      </c>
      <c r="B87" s="272">
        <v>200</v>
      </c>
      <c r="C87" s="273">
        <v>201</v>
      </c>
      <c r="D87" s="274">
        <v>113</v>
      </c>
      <c r="E87" s="275" t="s">
        <v>276</v>
      </c>
      <c r="F87" s="276" t="s">
        <v>1008</v>
      </c>
      <c r="G87" s="277" t="s">
        <v>1008</v>
      </c>
      <c r="H87" s="278">
        <v>107220916.37</v>
      </c>
      <c r="I87" s="278">
        <v>107000573.47</v>
      </c>
      <c r="J87" s="279">
        <f t="shared" si="1"/>
        <v>220342.90000000596</v>
      </c>
      <c r="K87" s="116"/>
    </row>
    <row r="88" spans="1:11" s="117" customFormat="1" ht="22.5">
      <c r="A88" s="271" t="s">
        <v>941</v>
      </c>
      <c r="B88" s="272">
        <v>200</v>
      </c>
      <c r="C88" s="273">
        <v>201</v>
      </c>
      <c r="D88" s="274">
        <v>113</v>
      </c>
      <c r="E88" s="275" t="s">
        <v>293</v>
      </c>
      <c r="F88" s="276" t="s">
        <v>1008</v>
      </c>
      <c r="G88" s="277" t="s">
        <v>1008</v>
      </c>
      <c r="H88" s="278">
        <v>13156060.359999998</v>
      </c>
      <c r="I88" s="278">
        <v>12991115.879999997</v>
      </c>
      <c r="J88" s="279">
        <f t="shared" si="1"/>
        <v>164944.48000000045</v>
      </c>
      <c r="K88" s="116"/>
    </row>
    <row r="89" spans="1:11" s="117" customFormat="1" ht="33.75">
      <c r="A89" s="271" t="s">
        <v>451</v>
      </c>
      <c r="B89" s="272">
        <v>200</v>
      </c>
      <c r="C89" s="273">
        <v>201</v>
      </c>
      <c r="D89" s="274">
        <v>113</v>
      </c>
      <c r="E89" s="275" t="s">
        <v>294</v>
      </c>
      <c r="F89" s="276" t="s">
        <v>1008</v>
      </c>
      <c r="G89" s="277" t="s">
        <v>1008</v>
      </c>
      <c r="H89" s="278">
        <v>13153360.359999998</v>
      </c>
      <c r="I89" s="278">
        <v>12988415.879999997</v>
      </c>
      <c r="J89" s="279">
        <f t="shared" si="1"/>
        <v>164944.48000000045</v>
      </c>
      <c r="K89" s="116"/>
    </row>
    <row r="90" spans="1:11" s="115" customFormat="1" ht="22.5">
      <c r="A90" s="271" t="s">
        <v>452</v>
      </c>
      <c r="B90" s="272">
        <v>200</v>
      </c>
      <c r="C90" s="273">
        <v>201</v>
      </c>
      <c r="D90" s="274">
        <v>113</v>
      </c>
      <c r="E90" s="275" t="s">
        <v>294</v>
      </c>
      <c r="F90" s="280" t="s">
        <v>295</v>
      </c>
      <c r="G90" s="277" t="s">
        <v>1008</v>
      </c>
      <c r="H90" s="278">
        <v>9573977.93</v>
      </c>
      <c r="I90" s="278">
        <v>9573977.93</v>
      </c>
      <c r="J90" s="279">
        <f t="shared" si="1"/>
        <v>0</v>
      </c>
      <c r="K90" s="114"/>
    </row>
    <row r="91" spans="1:11" s="115" customFormat="1" ht="12.75">
      <c r="A91" s="244" t="s">
        <v>1020</v>
      </c>
      <c r="B91" s="256">
        <v>200</v>
      </c>
      <c r="C91" s="245">
        <v>201</v>
      </c>
      <c r="D91" s="252">
        <v>113</v>
      </c>
      <c r="E91" s="253" t="s">
        <v>294</v>
      </c>
      <c r="F91" s="254" t="s">
        <v>295</v>
      </c>
      <c r="G91" s="255">
        <v>211</v>
      </c>
      <c r="H91" s="251">
        <v>7433808.97</v>
      </c>
      <c r="I91" s="251">
        <v>7433808.97</v>
      </c>
      <c r="J91" s="246">
        <f t="shared" si="1"/>
        <v>0</v>
      </c>
      <c r="K91" s="114"/>
    </row>
    <row r="92" spans="1:11" s="115" customFormat="1" ht="12.75">
      <c r="A92" s="244" t="s">
        <v>712</v>
      </c>
      <c r="B92" s="256">
        <v>200</v>
      </c>
      <c r="C92" s="245">
        <v>201</v>
      </c>
      <c r="D92" s="252">
        <v>113</v>
      </c>
      <c r="E92" s="253" t="s">
        <v>294</v>
      </c>
      <c r="F92" s="254" t="s">
        <v>295</v>
      </c>
      <c r="G92" s="255">
        <v>213</v>
      </c>
      <c r="H92" s="251">
        <v>2140168.96</v>
      </c>
      <c r="I92" s="251">
        <v>2140168.96</v>
      </c>
      <c r="J92" s="246">
        <f t="shared" si="1"/>
        <v>0</v>
      </c>
      <c r="K92" s="114"/>
    </row>
    <row r="93" spans="1:11" s="117" customFormat="1" ht="22.5">
      <c r="A93" s="271" t="s">
        <v>453</v>
      </c>
      <c r="B93" s="272">
        <v>200</v>
      </c>
      <c r="C93" s="273">
        <v>201</v>
      </c>
      <c r="D93" s="274">
        <v>113</v>
      </c>
      <c r="E93" s="275" t="s">
        <v>294</v>
      </c>
      <c r="F93" s="280" t="s">
        <v>296</v>
      </c>
      <c r="G93" s="277" t="s">
        <v>1008</v>
      </c>
      <c r="H93" s="278">
        <v>229106.62</v>
      </c>
      <c r="I93" s="278">
        <v>229106.62</v>
      </c>
      <c r="J93" s="279">
        <f t="shared" si="1"/>
        <v>0</v>
      </c>
      <c r="K93" s="116"/>
    </row>
    <row r="94" spans="1:11" s="117" customFormat="1" ht="12.75">
      <c r="A94" s="244" t="s">
        <v>711</v>
      </c>
      <c r="B94" s="256">
        <v>200</v>
      </c>
      <c r="C94" s="245">
        <v>201</v>
      </c>
      <c r="D94" s="252">
        <v>113</v>
      </c>
      <c r="E94" s="253" t="s">
        <v>294</v>
      </c>
      <c r="F94" s="254" t="s">
        <v>296</v>
      </c>
      <c r="G94" s="255">
        <v>212</v>
      </c>
      <c r="H94" s="251">
        <v>229106.62</v>
      </c>
      <c r="I94" s="251">
        <v>229106.62</v>
      </c>
      <c r="J94" s="246">
        <f t="shared" si="1"/>
        <v>0</v>
      </c>
      <c r="K94" s="116"/>
    </row>
    <row r="95" spans="1:11" s="117" customFormat="1" ht="12.75">
      <c r="A95" s="244" t="s">
        <v>714</v>
      </c>
      <c r="B95" s="256">
        <v>200</v>
      </c>
      <c r="C95" s="245">
        <v>201</v>
      </c>
      <c r="D95" s="252">
        <v>113</v>
      </c>
      <c r="E95" s="253" t="s">
        <v>294</v>
      </c>
      <c r="F95" s="254" t="s">
        <v>296</v>
      </c>
      <c r="G95" s="255">
        <v>222</v>
      </c>
      <c r="H95" s="251">
        <v>0</v>
      </c>
      <c r="I95" s="251">
        <v>0</v>
      </c>
      <c r="J95" s="246">
        <f t="shared" si="1"/>
        <v>0</v>
      </c>
      <c r="K95" s="116"/>
    </row>
    <row r="96" spans="1:11" s="117" customFormat="1" ht="12.75">
      <c r="A96" s="244" t="s">
        <v>717</v>
      </c>
      <c r="B96" s="256">
        <v>200</v>
      </c>
      <c r="C96" s="245">
        <v>201</v>
      </c>
      <c r="D96" s="252">
        <v>113</v>
      </c>
      <c r="E96" s="253" t="s">
        <v>294</v>
      </c>
      <c r="F96" s="254" t="s">
        <v>296</v>
      </c>
      <c r="G96" s="255">
        <v>226</v>
      </c>
      <c r="H96" s="251">
        <v>0</v>
      </c>
      <c r="I96" s="251">
        <v>0</v>
      </c>
      <c r="J96" s="246">
        <f t="shared" si="1"/>
        <v>0</v>
      </c>
      <c r="K96" s="116"/>
    </row>
    <row r="97" spans="1:11" s="117" customFormat="1" ht="22.5">
      <c r="A97" s="271" t="s">
        <v>49</v>
      </c>
      <c r="B97" s="272">
        <v>200</v>
      </c>
      <c r="C97" s="273">
        <v>201</v>
      </c>
      <c r="D97" s="274">
        <v>113</v>
      </c>
      <c r="E97" s="275" t="s">
        <v>294</v>
      </c>
      <c r="F97" s="280" t="s">
        <v>284</v>
      </c>
      <c r="G97" s="277" t="s">
        <v>1008</v>
      </c>
      <c r="H97" s="278">
        <v>3349875.81</v>
      </c>
      <c r="I97" s="278">
        <v>3185093.97</v>
      </c>
      <c r="J97" s="279">
        <f t="shared" si="1"/>
        <v>164781.83999999985</v>
      </c>
      <c r="K97" s="116"/>
    </row>
    <row r="98" spans="1:11" s="115" customFormat="1" ht="12.75">
      <c r="A98" s="244" t="s">
        <v>713</v>
      </c>
      <c r="B98" s="256">
        <v>200</v>
      </c>
      <c r="C98" s="245">
        <v>201</v>
      </c>
      <c r="D98" s="252">
        <v>113</v>
      </c>
      <c r="E98" s="253" t="s">
        <v>294</v>
      </c>
      <c r="F98" s="254" t="s">
        <v>284</v>
      </c>
      <c r="G98" s="255">
        <v>221</v>
      </c>
      <c r="H98" s="251">
        <v>111079.8</v>
      </c>
      <c r="I98" s="251">
        <v>111079.76</v>
      </c>
      <c r="J98" s="246">
        <f t="shared" si="1"/>
        <v>0.04000000000814907</v>
      </c>
      <c r="K98" s="114"/>
    </row>
    <row r="99" spans="1:11" s="115" customFormat="1" ht="12.75">
      <c r="A99" s="244" t="s">
        <v>715</v>
      </c>
      <c r="B99" s="256">
        <v>200</v>
      </c>
      <c r="C99" s="245">
        <v>201</v>
      </c>
      <c r="D99" s="252">
        <v>113</v>
      </c>
      <c r="E99" s="253" t="s">
        <v>294</v>
      </c>
      <c r="F99" s="254" t="s">
        <v>284</v>
      </c>
      <c r="G99" s="255">
        <v>223</v>
      </c>
      <c r="H99" s="251">
        <v>511812.43</v>
      </c>
      <c r="I99" s="251">
        <v>348891.05</v>
      </c>
      <c r="J99" s="246">
        <f t="shared" si="1"/>
        <v>162921.38</v>
      </c>
      <c r="K99" s="114"/>
    </row>
    <row r="100" spans="1:11" s="117" customFormat="1" ht="12.75">
      <c r="A100" s="244" t="s">
        <v>716</v>
      </c>
      <c r="B100" s="256">
        <v>200</v>
      </c>
      <c r="C100" s="245">
        <v>201</v>
      </c>
      <c r="D100" s="252">
        <v>113</v>
      </c>
      <c r="E100" s="253" t="s">
        <v>294</v>
      </c>
      <c r="F100" s="254" t="s">
        <v>284</v>
      </c>
      <c r="G100" s="255">
        <v>225</v>
      </c>
      <c r="H100" s="251">
        <v>161606.12</v>
      </c>
      <c r="I100" s="251">
        <v>161606.12</v>
      </c>
      <c r="J100" s="246">
        <f t="shared" si="1"/>
        <v>0</v>
      </c>
      <c r="K100" s="116"/>
    </row>
    <row r="101" spans="1:11" s="117" customFormat="1" ht="12.75">
      <c r="A101" s="244" t="s">
        <v>717</v>
      </c>
      <c r="B101" s="256">
        <v>200</v>
      </c>
      <c r="C101" s="245">
        <v>201</v>
      </c>
      <c r="D101" s="252">
        <v>113</v>
      </c>
      <c r="E101" s="253" t="s">
        <v>294</v>
      </c>
      <c r="F101" s="254" t="s">
        <v>284</v>
      </c>
      <c r="G101" s="255">
        <v>226</v>
      </c>
      <c r="H101" s="251">
        <v>1153667.18</v>
      </c>
      <c r="I101" s="251">
        <v>1152807.93</v>
      </c>
      <c r="J101" s="246">
        <f t="shared" si="1"/>
        <v>859.25</v>
      </c>
      <c r="K101" s="116"/>
    </row>
    <row r="102" spans="1:11" s="115" customFormat="1" ht="12.75">
      <c r="A102" s="244" t="s">
        <v>719</v>
      </c>
      <c r="B102" s="256">
        <v>200</v>
      </c>
      <c r="C102" s="245">
        <v>201</v>
      </c>
      <c r="D102" s="252">
        <v>113</v>
      </c>
      <c r="E102" s="253" t="s">
        <v>294</v>
      </c>
      <c r="F102" s="254" t="s">
        <v>284</v>
      </c>
      <c r="G102" s="255">
        <v>310</v>
      </c>
      <c r="H102" s="251">
        <v>1048739</v>
      </c>
      <c r="I102" s="251">
        <v>1047738.11</v>
      </c>
      <c r="J102" s="246">
        <f t="shared" si="1"/>
        <v>1000.890000000014</v>
      </c>
      <c r="K102" s="114"/>
    </row>
    <row r="103" spans="1:11" s="115" customFormat="1" ht="12.75">
      <c r="A103" s="244" t="s">
        <v>720</v>
      </c>
      <c r="B103" s="256">
        <v>200</v>
      </c>
      <c r="C103" s="245">
        <v>201</v>
      </c>
      <c r="D103" s="252">
        <v>113</v>
      </c>
      <c r="E103" s="253" t="s">
        <v>294</v>
      </c>
      <c r="F103" s="254" t="s">
        <v>284</v>
      </c>
      <c r="G103" s="255">
        <v>340</v>
      </c>
      <c r="H103" s="251">
        <v>362971.28</v>
      </c>
      <c r="I103" s="251">
        <v>362971</v>
      </c>
      <c r="J103" s="246">
        <f t="shared" si="1"/>
        <v>0.2800000000279397</v>
      </c>
      <c r="K103" s="114"/>
    </row>
    <row r="104" spans="1:11" s="115" customFormat="1" ht="12.75">
      <c r="A104" s="271" t="s">
        <v>965</v>
      </c>
      <c r="B104" s="272">
        <v>200</v>
      </c>
      <c r="C104" s="273">
        <v>201</v>
      </c>
      <c r="D104" s="274">
        <v>113</v>
      </c>
      <c r="E104" s="275" t="s">
        <v>294</v>
      </c>
      <c r="F104" s="280" t="s">
        <v>286</v>
      </c>
      <c r="G104" s="277" t="s">
        <v>1008</v>
      </c>
      <c r="H104" s="278">
        <v>400</v>
      </c>
      <c r="I104" s="278">
        <v>237.36</v>
      </c>
      <c r="J104" s="279">
        <f t="shared" si="1"/>
        <v>162.64</v>
      </c>
      <c r="K104" s="114"/>
    </row>
    <row r="105" spans="1:11" s="117" customFormat="1" ht="12.75">
      <c r="A105" s="244" t="s">
        <v>718</v>
      </c>
      <c r="B105" s="256">
        <v>200</v>
      </c>
      <c r="C105" s="245">
        <v>201</v>
      </c>
      <c r="D105" s="252">
        <v>113</v>
      </c>
      <c r="E105" s="253" t="s">
        <v>294</v>
      </c>
      <c r="F105" s="254" t="s">
        <v>286</v>
      </c>
      <c r="G105" s="255">
        <v>290</v>
      </c>
      <c r="H105" s="251">
        <v>400</v>
      </c>
      <c r="I105" s="251">
        <v>237.36</v>
      </c>
      <c r="J105" s="246">
        <f t="shared" si="1"/>
        <v>162.64</v>
      </c>
      <c r="K105" s="116"/>
    </row>
    <row r="106" spans="1:11" s="117" customFormat="1" ht="45">
      <c r="A106" s="271" t="s">
        <v>942</v>
      </c>
      <c r="B106" s="272">
        <v>200</v>
      </c>
      <c r="C106" s="273">
        <v>201</v>
      </c>
      <c r="D106" s="274">
        <v>113</v>
      </c>
      <c r="E106" s="275" t="s">
        <v>297</v>
      </c>
      <c r="F106" s="276" t="s">
        <v>1008</v>
      </c>
      <c r="G106" s="277" t="s">
        <v>1008</v>
      </c>
      <c r="H106" s="278">
        <v>2700</v>
      </c>
      <c r="I106" s="278">
        <v>2700</v>
      </c>
      <c r="J106" s="279">
        <f t="shared" si="1"/>
        <v>0</v>
      </c>
      <c r="K106" s="116"/>
    </row>
    <row r="107" spans="1:11" s="115" customFormat="1" ht="22.5">
      <c r="A107" s="271" t="s">
        <v>49</v>
      </c>
      <c r="B107" s="272">
        <v>200</v>
      </c>
      <c r="C107" s="273">
        <v>201</v>
      </c>
      <c r="D107" s="274">
        <v>113</v>
      </c>
      <c r="E107" s="275" t="s">
        <v>297</v>
      </c>
      <c r="F107" s="280" t="s">
        <v>284</v>
      </c>
      <c r="G107" s="277" t="s">
        <v>1008</v>
      </c>
      <c r="H107" s="278">
        <v>2700</v>
      </c>
      <c r="I107" s="278">
        <v>2700</v>
      </c>
      <c r="J107" s="279">
        <f t="shared" si="1"/>
        <v>0</v>
      </c>
      <c r="K107" s="114"/>
    </row>
    <row r="108" spans="1:11" s="117" customFormat="1" ht="12.75">
      <c r="A108" s="244" t="s">
        <v>717</v>
      </c>
      <c r="B108" s="256">
        <v>200</v>
      </c>
      <c r="C108" s="245">
        <v>201</v>
      </c>
      <c r="D108" s="252">
        <v>113</v>
      </c>
      <c r="E108" s="253" t="s">
        <v>297</v>
      </c>
      <c r="F108" s="254" t="s">
        <v>284</v>
      </c>
      <c r="G108" s="255">
        <v>226</v>
      </c>
      <c r="H108" s="251">
        <v>2700</v>
      </c>
      <c r="I108" s="251">
        <v>2700</v>
      </c>
      <c r="J108" s="246">
        <f t="shared" si="1"/>
        <v>0</v>
      </c>
      <c r="K108" s="116"/>
    </row>
    <row r="109" spans="1:11" s="117" customFormat="1" ht="56.25">
      <c r="A109" s="271" t="s">
        <v>943</v>
      </c>
      <c r="B109" s="272">
        <v>200</v>
      </c>
      <c r="C109" s="273">
        <v>201</v>
      </c>
      <c r="D109" s="274">
        <v>113</v>
      </c>
      <c r="E109" s="275" t="s">
        <v>298</v>
      </c>
      <c r="F109" s="276" t="s">
        <v>1008</v>
      </c>
      <c r="G109" s="277" t="s">
        <v>1008</v>
      </c>
      <c r="H109" s="278">
        <v>93851656.01</v>
      </c>
      <c r="I109" s="278">
        <v>93796282.49000001</v>
      </c>
      <c r="J109" s="279">
        <f t="shared" si="1"/>
        <v>55373.51999999583</v>
      </c>
      <c r="K109" s="116"/>
    </row>
    <row r="110" spans="1:11" s="117" customFormat="1" ht="33.75">
      <c r="A110" s="271" t="s">
        <v>120</v>
      </c>
      <c r="B110" s="272">
        <v>200</v>
      </c>
      <c r="C110" s="273">
        <v>201</v>
      </c>
      <c r="D110" s="274">
        <v>113</v>
      </c>
      <c r="E110" s="275" t="s">
        <v>299</v>
      </c>
      <c r="F110" s="276" t="s">
        <v>1008</v>
      </c>
      <c r="G110" s="277" t="s">
        <v>1008</v>
      </c>
      <c r="H110" s="278">
        <v>93851656.01</v>
      </c>
      <c r="I110" s="278">
        <v>93796282.49000001</v>
      </c>
      <c r="J110" s="279">
        <f t="shared" si="1"/>
        <v>55373.51999999583</v>
      </c>
      <c r="K110" s="116"/>
    </row>
    <row r="111" spans="1:11" s="117" customFormat="1" ht="22.5">
      <c r="A111" s="271" t="s">
        <v>452</v>
      </c>
      <c r="B111" s="272">
        <v>200</v>
      </c>
      <c r="C111" s="273">
        <v>201</v>
      </c>
      <c r="D111" s="274">
        <v>113</v>
      </c>
      <c r="E111" s="275" t="s">
        <v>299</v>
      </c>
      <c r="F111" s="280" t="s">
        <v>295</v>
      </c>
      <c r="G111" s="277" t="s">
        <v>1008</v>
      </c>
      <c r="H111" s="278">
        <v>63677160.38</v>
      </c>
      <c r="I111" s="278">
        <v>63671835.7</v>
      </c>
      <c r="J111" s="279">
        <f t="shared" si="1"/>
        <v>5324.679999999702</v>
      </c>
      <c r="K111" s="116"/>
    </row>
    <row r="112" spans="1:11" s="115" customFormat="1" ht="12.75">
      <c r="A112" s="244" t="s">
        <v>1020</v>
      </c>
      <c r="B112" s="256">
        <v>200</v>
      </c>
      <c r="C112" s="245">
        <v>201</v>
      </c>
      <c r="D112" s="252">
        <v>113</v>
      </c>
      <c r="E112" s="253" t="s">
        <v>299</v>
      </c>
      <c r="F112" s="254" t="s">
        <v>295</v>
      </c>
      <c r="G112" s="255">
        <v>211</v>
      </c>
      <c r="H112" s="251">
        <v>49377695</v>
      </c>
      <c r="I112" s="251">
        <v>49372370.32</v>
      </c>
      <c r="J112" s="246">
        <f t="shared" si="1"/>
        <v>5324.679999999702</v>
      </c>
      <c r="K112" s="114"/>
    </row>
    <row r="113" spans="1:11" s="117" customFormat="1" ht="12.75">
      <c r="A113" s="244" t="s">
        <v>712</v>
      </c>
      <c r="B113" s="256">
        <v>200</v>
      </c>
      <c r="C113" s="245">
        <v>201</v>
      </c>
      <c r="D113" s="252">
        <v>113</v>
      </c>
      <c r="E113" s="253" t="s">
        <v>299</v>
      </c>
      <c r="F113" s="254" t="s">
        <v>295</v>
      </c>
      <c r="G113" s="255">
        <v>213</v>
      </c>
      <c r="H113" s="251">
        <v>14299465.38</v>
      </c>
      <c r="I113" s="251">
        <v>14299465.38</v>
      </c>
      <c r="J113" s="246">
        <f t="shared" si="1"/>
        <v>0</v>
      </c>
      <c r="K113" s="116"/>
    </row>
    <row r="114" spans="1:11" s="117" customFormat="1" ht="22.5">
      <c r="A114" s="271" t="s">
        <v>453</v>
      </c>
      <c r="B114" s="272">
        <v>200</v>
      </c>
      <c r="C114" s="273">
        <v>201</v>
      </c>
      <c r="D114" s="274">
        <v>113</v>
      </c>
      <c r="E114" s="275" t="s">
        <v>299</v>
      </c>
      <c r="F114" s="280" t="s">
        <v>296</v>
      </c>
      <c r="G114" s="277" t="s">
        <v>1008</v>
      </c>
      <c r="H114" s="278">
        <v>2149744.73</v>
      </c>
      <c r="I114" s="278">
        <v>2114666.55</v>
      </c>
      <c r="J114" s="279">
        <f t="shared" si="1"/>
        <v>35078.18000000017</v>
      </c>
      <c r="K114" s="116"/>
    </row>
    <row r="115" spans="1:11" s="117" customFormat="1" ht="12.75">
      <c r="A115" s="244" t="s">
        <v>711</v>
      </c>
      <c r="B115" s="256">
        <v>200</v>
      </c>
      <c r="C115" s="245">
        <v>201</v>
      </c>
      <c r="D115" s="252">
        <v>113</v>
      </c>
      <c r="E115" s="253" t="s">
        <v>299</v>
      </c>
      <c r="F115" s="254" t="s">
        <v>296</v>
      </c>
      <c r="G115" s="255">
        <v>212</v>
      </c>
      <c r="H115" s="251">
        <v>1973613.73</v>
      </c>
      <c r="I115" s="251">
        <v>1942835.55</v>
      </c>
      <c r="J115" s="246">
        <f t="shared" si="1"/>
        <v>30778.179999999935</v>
      </c>
      <c r="K115" s="116"/>
    </row>
    <row r="116" spans="1:11" s="117" customFormat="1" ht="12.75">
      <c r="A116" s="244" t="s">
        <v>714</v>
      </c>
      <c r="B116" s="256">
        <v>200</v>
      </c>
      <c r="C116" s="245">
        <v>201</v>
      </c>
      <c r="D116" s="252">
        <v>113</v>
      </c>
      <c r="E116" s="253" t="s">
        <v>299</v>
      </c>
      <c r="F116" s="254" t="s">
        <v>296</v>
      </c>
      <c r="G116" s="255">
        <v>222</v>
      </c>
      <c r="H116" s="251">
        <v>136131</v>
      </c>
      <c r="I116" s="251">
        <v>136131</v>
      </c>
      <c r="J116" s="246">
        <f t="shared" si="1"/>
        <v>0</v>
      </c>
      <c r="K116" s="116"/>
    </row>
    <row r="117" spans="1:11" s="115" customFormat="1" ht="12.75">
      <c r="A117" s="244" t="s">
        <v>717</v>
      </c>
      <c r="B117" s="256">
        <v>200</v>
      </c>
      <c r="C117" s="245">
        <v>201</v>
      </c>
      <c r="D117" s="252">
        <v>113</v>
      </c>
      <c r="E117" s="253" t="s">
        <v>299</v>
      </c>
      <c r="F117" s="254" t="s">
        <v>296</v>
      </c>
      <c r="G117" s="255">
        <v>226</v>
      </c>
      <c r="H117" s="251">
        <v>40000</v>
      </c>
      <c r="I117" s="251">
        <v>35700</v>
      </c>
      <c r="J117" s="246">
        <f t="shared" si="1"/>
        <v>4300</v>
      </c>
      <c r="K117" s="114"/>
    </row>
    <row r="118" spans="1:11" s="117" customFormat="1" ht="22.5">
      <c r="A118" s="271" t="s">
        <v>49</v>
      </c>
      <c r="B118" s="272">
        <v>200</v>
      </c>
      <c r="C118" s="273">
        <v>201</v>
      </c>
      <c r="D118" s="274">
        <v>113</v>
      </c>
      <c r="E118" s="275" t="s">
        <v>299</v>
      </c>
      <c r="F118" s="280" t="s">
        <v>284</v>
      </c>
      <c r="G118" s="277" t="s">
        <v>1008</v>
      </c>
      <c r="H118" s="278">
        <v>27781771.67</v>
      </c>
      <c r="I118" s="278">
        <v>27766801.01</v>
      </c>
      <c r="J118" s="279">
        <f t="shared" si="1"/>
        <v>14970.660000000149</v>
      </c>
      <c r="K118" s="116"/>
    </row>
    <row r="119" spans="1:11" s="117" customFormat="1" ht="12.75">
      <c r="A119" s="244" t="s">
        <v>713</v>
      </c>
      <c r="B119" s="256">
        <v>200</v>
      </c>
      <c r="C119" s="245">
        <v>201</v>
      </c>
      <c r="D119" s="252">
        <v>113</v>
      </c>
      <c r="E119" s="253" t="s">
        <v>299</v>
      </c>
      <c r="F119" s="254" t="s">
        <v>284</v>
      </c>
      <c r="G119" s="255">
        <v>221</v>
      </c>
      <c r="H119" s="251">
        <v>292000</v>
      </c>
      <c r="I119" s="251">
        <v>277029.34</v>
      </c>
      <c r="J119" s="246">
        <f t="shared" si="1"/>
        <v>14970.659999999974</v>
      </c>
      <c r="K119" s="116"/>
    </row>
    <row r="120" spans="1:11" s="115" customFormat="1" ht="12.75">
      <c r="A120" s="244" t="s">
        <v>714</v>
      </c>
      <c r="B120" s="256">
        <v>200</v>
      </c>
      <c r="C120" s="245">
        <v>201</v>
      </c>
      <c r="D120" s="252">
        <v>113</v>
      </c>
      <c r="E120" s="253" t="s">
        <v>299</v>
      </c>
      <c r="F120" s="254" t="s">
        <v>284</v>
      </c>
      <c r="G120" s="255">
        <v>222</v>
      </c>
      <c r="H120" s="251">
        <v>0</v>
      </c>
      <c r="I120" s="251">
        <v>0</v>
      </c>
      <c r="J120" s="246">
        <f t="shared" si="1"/>
        <v>0</v>
      </c>
      <c r="K120" s="114"/>
    </row>
    <row r="121" spans="1:11" s="117" customFormat="1" ht="12.75">
      <c r="A121" s="244" t="s">
        <v>715</v>
      </c>
      <c r="B121" s="256">
        <v>200</v>
      </c>
      <c r="C121" s="245">
        <v>201</v>
      </c>
      <c r="D121" s="252">
        <v>113</v>
      </c>
      <c r="E121" s="253" t="s">
        <v>299</v>
      </c>
      <c r="F121" s="254" t="s">
        <v>284</v>
      </c>
      <c r="G121" s="255">
        <v>223</v>
      </c>
      <c r="H121" s="251">
        <v>5203728.23</v>
      </c>
      <c r="I121" s="251">
        <v>5203728.23</v>
      </c>
      <c r="J121" s="246">
        <f t="shared" si="1"/>
        <v>0</v>
      </c>
      <c r="K121" s="116"/>
    </row>
    <row r="122" spans="1:11" s="117" customFormat="1" ht="12.75">
      <c r="A122" s="244" t="s">
        <v>716</v>
      </c>
      <c r="B122" s="256">
        <v>200</v>
      </c>
      <c r="C122" s="245">
        <v>201</v>
      </c>
      <c r="D122" s="252">
        <v>113</v>
      </c>
      <c r="E122" s="253" t="s">
        <v>299</v>
      </c>
      <c r="F122" s="254" t="s">
        <v>284</v>
      </c>
      <c r="G122" s="255">
        <v>225</v>
      </c>
      <c r="H122" s="251">
        <v>1043543.96</v>
      </c>
      <c r="I122" s="251">
        <v>1043543.96</v>
      </c>
      <c r="J122" s="246">
        <f t="shared" si="1"/>
        <v>0</v>
      </c>
      <c r="K122" s="116"/>
    </row>
    <row r="123" spans="1:11" s="117" customFormat="1" ht="12.75">
      <c r="A123" s="244" t="s">
        <v>717</v>
      </c>
      <c r="B123" s="256">
        <v>200</v>
      </c>
      <c r="C123" s="245">
        <v>201</v>
      </c>
      <c r="D123" s="252">
        <v>113</v>
      </c>
      <c r="E123" s="253" t="s">
        <v>299</v>
      </c>
      <c r="F123" s="254" t="s">
        <v>284</v>
      </c>
      <c r="G123" s="255">
        <v>226</v>
      </c>
      <c r="H123" s="251">
        <v>1903439.01</v>
      </c>
      <c r="I123" s="251">
        <v>1903439.01</v>
      </c>
      <c r="J123" s="246">
        <f t="shared" si="1"/>
        <v>0</v>
      </c>
      <c r="K123" s="116"/>
    </row>
    <row r="124" spans="1:11" s="117" customFormat="1" ht="12.75">
      <c r="A124" s="244" t="s">
        <v>719</v>
      </c>
      <c r="B124" s="256">
        <v>200</v>
      </c>
      <c r="C124" s="245">
        <v>201</v>
      </c>
      <c r="D124" s="252">
        <v>113</v>
      </c>
      <c r="E124" s="253" t="s">
        <v>299</v>
      </c>
      <c r="F124" s="254" t="s">
        <v>284</v>
      </c>
      <c r="G124" s="255">
        <v>310</v>
      </c>
      <c r="H124" s="251">
        <v>7081466.66</v>
      </c>
      <c r="I124" s="251">
        <v>7081466.66</v>
      </c>
      <c r="J124" s="246">
        <f t="shared" si="1"/>
        <v>0</v>
      </c>
      <c r="K124" s="116"/>
    </row>
    <row r="125" spans="1:11" s="117" customFormat="1" ht="12.75">
      <c r="A125" s="244" t="s">
        <v>720</v>
      </c>
      <c r="B125" s="256">
        <v>200</v>
      </c>
      <c r="C125" s="245">
        <v>201</v>
      </c>
      <c r="D125" s="252">
        <v>113</v>
      </c>
      <c r="E125" s="253" t="s">
        <v>299</v>
      </c>
      <c r="F125" s="254" t="s">
        <v>284</v>
      </c>
      <c r="G125" s="255">
        <v>340</v>
      </c>
      <c r="H125" s="251">
        <v>12257593.81</v>
      </c>
      <c r="I125" s="251">
        <v>12257593.81</v>
      </c>
      <c r="J125" s="246">
        <f t="shared" si="1"/>
        <v>0</v>
      </c>
      <c r="K125" s="116"/>
    </row>
    <row r="126" spans="1:11" s="117" customFormat="1" ht="12.75">
      <c r="A126" s="271" t="s">
        <v>454</v>
      </c>
      <c r="B126" s="272">
        <v>200</v>
      </c>
      <c r="C126" s="273">
        <v>201</v>
      </c>
      <c r="D126" s="274">
        <v>113</v>
      </c>
      <c r="E126" s="275" t="s">
        <v>299</v>
      </c>
      <c r="F126" s="280" t="s">
        <v>300</v>
      </c>
      <c r="G126" s="277" t="s">
        <v>1008</v>
      </c>
      <c r="H126" s="278">
        <v>187184</v>
      </c>
      <c r="I126" s="278">
        <v>187184</v>
      </c>
      <c r="J126" s="279">
        <f t="shared" si="1"/>
        <v>0</v>
      </c>
      <c r="K126" s="116"/>
    </row>
    <row r="127" spans="1:11" s="115" customFormat="1" ht="12.75">
      <c r="A127" s="244" t="s">
        <v>718</v>
      </c>
      <c r="B127" s="256">
        <v>200</v>
      </c>
      <c r="C127" s="245">
        <v>201</v>
      </c>
      <c r="D127" s="252">
        <v>113</v>
      </c>
      <c r="E127" s="253" t="s">
        <v>299</v>
      </c>
      <c r="F127" s="254" t="s">
        <v>300</v>
      </c>
      <c r="G127" s="255">
        <v>290</v>
      </c>
      <c r="H127" s="251">
        <v>187184</v>
      </c>
      <c r="I127" s="251">
        <v>187184</v>
      </c>
      <c r="J127" s="246">
        <f t="shared" si="1"/>
        <v>0</v>
      </c>
      <c r="K127" s="114"/>
    </row>
    <row r="128" spans="1:11" s="117" customFormat="1" ht="12.75">
      <c r="A128" s="271" t="s">
        <v>965</v>
      </c>
      <c r="B128" s="272">
        <v>200</v>
      </c>
      <c r="C128" s="273">
        <v>201</v>
      </c>
      <c r="D128" s="274">
        <v>113</v>
      </c>
      <c r="E128" s="275" t="s">
        <v>299</v>
      </c>
      <c r="F128" s="280" t="s">
        <v>286</v>
      </c>
      <c r="G128" s="277" t="s">
        <v>1008</v>
      </c>
      <c r="H128" s="278">
        <v>55795.23</v>
      </c>
      <c r="I128" s="278">
        <v>55795.23</v>
      </c>
      <c r="J128" s="279">
        <f t="shared" si="1"/>
        <v>0</v>
      </c>
      <c r="K128" s="116"/>
    </row>
    <row r="129" spans="1:11" s="117" customFormat="1" ht="12.75">
      <c r="A129" s="244" t="s">
        <v>718</v>
      </c>
      <c r="B129" s="256">
        <v>200</v>
      </c>
      <c r="C129" s="245">
        <v>201</v>
      </c>
      <c r="D129" s="252">
        <v>113</v>
      </c>
      <c r="E129" s="253" t="s">
        <v>299</v>
      </c>
      <c r="F129" s="254" t="s">
        <v>286</v>
      </c>
      <c r="G129" s="255">
        <v>290</v>
      </c>
      <c r="H129" s="251">
        <v>55795.23</v>
      </c>
      <c r="I129" s="251">
        <v>55795.23</v>
      </c>
      <c r="J129" s="246">
        <f t="shared" si="1"/>
        <v>0</v>
      </c>
      <c r="K129" s="116"/>
    </row>
    <row r="130" spans="1:11" s="117" customFormat="1" ht="12.75">
      <c r="A130" s="271" t="s">
        <v>46</v>
      </c>
      <c r="B130" s="272">
        <v>200</v>
      </c>
      <c r="C130" s="273">
        <v>201</v>
      </c>
      <c r="D130" s="274">
        <v>113</v>
      </c>
      <c r="E130" s="275" t="s">
        <v>278</v>
      </c>
      <c r="F130" s="276" t="s">
        <v>1008</v>
      </c>
      <c r="G130" s="277" t="s">
        <v>1008</v>
      </c>
      <c r="H130" s="278">
        <v>213200</v>
      </c>
      <c r="I130" s="278">
        <v>213175.1</v>
      </c>
      <c r="J130" s="279">
        <f t="shared" si="1"/>
        <v>24.89999999999418</v>
      </c>
      <c r="K130" s="116"/>
    </row>
    <row r="131" spans="1:11" s="117" customFormat="1" ht="22.5">
      <c r="A131" s="271" t="s">
        <v>841</v>
      </c>
      <c r="B131" s="272">
        <v>200</v>
      </c>
      <c r="C131" s="273">
        <v>201</v>
      </c>
      <c r="D131" s="274">
        <v>113</v>
      </c>
      <c r="E131" s="275" t="s">
        <v>301</v>
      </c>
      <c r="F131" s="276" t="s">
        <v>1008</v>
      </c>
      <c r="G131" s="277" t="s">
        <v>1008</v>
      </c>
      <c r="H131" s="278">
        <v>27000</v>
      </c>
      <c r="I131" s="278">
        <v>26975.1</v>
      </c>
      <c r="J131" s="279">
        <f t="shared" si="1"/>
        <v>24.900000000001455</v>
      </c>
      <c r="K131" s="116"/>
    </row>
    <row r="132" spans="1:11" s="117" customFormat="1" ht="22.5">
      <c r="A132" s="271" t="s">
        <v>49</v>
      </c>
      <c r="B132" s="272">
        <v>200</v>
      </c>
      <c r="C132" s="273">
        <v>201</v>
      </c>
      <c r="D132" s="274">
        <v>113</v>
      </c>
      <c r="E132" s="275" t="s">
        <v>301</v>
      </c>
      <c r="F132" s="280" t="s">
        <v>284</v>
      </c>
      <c r="G132" s="277" t="s">
        <v>1008</v>
      </c>
      <c r="H132" s="278">
        <v>27000</v>
      </c>
      <c r="I132" s="278">
        <v>26975.1</v>
      </c>
      <c r="J132" s="279">
        <f t="shared" si="1"/>
        <v>24.900000000001455</v>
      </c>
      <c r="K132" s="116"/>
    </row>
    <row r="133" spans="1:11" s="117" customFormat="1" ht="12.75">
      <c r="A133" s="244" t="s">
        <v>717</v>
      </c>
      <c r="B133" s="256">
        <v>200</v>
      </c>
      <c r="C133" s="245">
        <v>201</v>
      </c>
      <c r="D133" s="252">
        <v>113</v>
      </c>
      <c r="E133" s="253" t="s">
        <v>301</v>
      </c>
      <c r="F133" s="254" t="s">
        <v>284</v>
      </c>
      <c r="G133" s="255">
        <v>226</v>
      </c>
      <c r="H133" s="251">
        <v>27000</v>
      </c>
      <c r="I133" s="251">
        <v>26975.1</v>
      </c>
      <c r="J133" s="246">
        <f t="shared" si="1"/>
        <v>24.900000000001455</v>
      </c>
      <c r="K133" s="116"/>
    </row>
    <row r="134" spans="1:11" s="117" customFormat="1" ht="22.5">
      <c r="A134" s="271" t="s">
        <v>455</v>
      </c>
      <c r="B134" s="272">
        <v>200</v>
      </c>
      <c r="C134" s="273">
        <v>201</v>
      </c>
      <c r="D134" s="274">
        <v>113</v>
      </c>
      <c r="E134" s="275" t="s">
        <v>302</v>
      </c>
      <c r="F134" s="276" t="s">
        <v>1008</v>
      </c>
      <c r="G134" s="277" t="s">
        <v>1008</v>
      </c>
      <c r="H134" s="278">
        <v>186200</v>
      </c>
      <c r="I134" s="278">
        <v>186200</v>
      </c>
      <c r="J134" s="279">
        <f t="shared" si="1"/>
        <v>0</v>
      </c>
      <c r="K134" s="116"/>
    </row>
    <row r="135" spans="1:11" s="117" customFormat="1" ht="12.75">
      <c r="A135" s="271" t="s">
        <v>162</v>
      </c>
      <c r="B135" s="272">
        <v>200</v>
      </c>
      <c r="C135" s="273">
        <v>201</v>
      </c>
      <c r="D135" s="274">
        <v>113</v>
      </c>
      <c r="E135" s="275" t="s">
        <v>302</v>
      </c>
      <c r="F135" s="280" t="s">
        <v>778</v>
      </c>
      <c r="G135" s="277" t="s">
        <v>1008</v>
      </c>
      <c r="H135" s="278">
        <v>186200</v>
      </c>
      <c r="I135" s="278">
        <v>186200</v>
      </c>
      <c r="J135" s="279">
        <f t="shared" si="1"/>
        <v>0</v>
      </c>
      <c r="K135" s="116"/>
    </row>
    <row r="136" spans="1:11" s="115" customFormat="1" ht="12.75">
      <c r="A136" s="244" t="s">
        <v>587</v>
      </c>
      <c r="B136" s="256">
        <v>200</v>
      </c>
      <c r="C136" s="245">
        <v>201</v>
      </c>
      <c r="D136" s="252">
        <v>113</v>
      </c>
      <c r="E136" s="253" t="s">
        <v>302</v>
      </c>
      <c r="F136" s="254" t="s">
        <v>778</v>
      </c>
      <c r="G136" s="255">
        <v>251</v>
      </c>
      <c r="H136" s="251">
        <v>186200</v>
      </c>
      <c r="I136" s="251">
        <v>186200</v>
      </c>
      <c r="J136" s="246">
        <f aca="true" t="shared" si="2" ref="J136:J199">H136-I136</f>
        <v>0</v>
      </c>
      <c r="K136" s="114"/>
    </row>
    <row r="137" spans="1:11" s="117" customFormat="1" ht="12.75">
      <c r="A137" s="271" t="s">
        <v>303</v>
      </c>
      <c r="B137" s="272">
        <v>200</v>
      </c>
      <c r="C137" s="273">
        <v>201</v>
      </c>
      <c r="D137" s="274">
        <v>200</v>
      </c>
      <c r="E137" s="275" t="s">
        <v>276</v>
      </c>
      <c r="F137" s="276" t="s">
        <v>1008</v>
      </c>
      <c r="G137" s="277" t="s">
        <v>1008</v>
      </c>
      <c r="H137" s="278">
        <v>8527820</v>
      </c>
      <c r="I137" s="278">
        <v>7781689.45</v>
      </c>
      <c r="J137" s="279">
        <f t="shared" si="2"/>
        <v>746130.5499999998</v>
      </c>
      <c r="K137" s="116"/>
    </row>
    <row r="138" spans="1:11" s="117" customFormat="1" ht="12.75">
      <c r="A138" s="271" t="s">
        <v>445</v>
      </c>
      <c r="B138" s="272">
        <v>200</v>
      </c>
      <c r="C138" s="273">
        <v>201</v>
      </c>
      <c r="D138" s="274">
        <v>203</v>
      </c>
      <c r="E138" s="275" t="s">
        <v>276</v>
      </c>
      <c r="F138" s="276" t="s">
        <v>1008</v>
      </c>
      <c r="G138" s="277" t="s">
        <v>1008</v>
      </c>
      <c r="H138" s="278">
        <v>8527820</v>
      </c>
      <c r="I138" s="278">
        <v>7781689.45</v>
      </c>
      <c r="J138" s="279">
        <f t="shared" si="2"/>
        <v>746130.5499999998</v>
      </c>
      <c r="K138" s="116"/>
    </row>
    <row r="139" spans="1:11" s="117" customFormat="1" ht="12.75">
      <c r="A139" s="271" t="s">
        <v>46</v>
      </c>
      <c r="B139" s="272">
        <v>200</v>
      </c>
      <c r="C139" s="273">
        <v>201</v>
      </c>
      <c r="D139" s="274">
        <v>203</v>
      </c>
      <c r="E139" s="275" t="s">
        <v>278</v>
      </c>
      <c r="F139" s="276" t="s">
        <v>1008</v>
      </c>
      <c r="G139" s="277" t="s">
        <v>1008</v>
      </c>
      <c r="H139" s="278">
        <v>8527820</v>
      </c>
      <c r="I139" s="278">
        <v>7781689.45</v>
      </c>
      <c r="J139" s="279">
        <f t="shared" si="2"/>
        <v>746130.5499999998</v>
      </c>
      <c r="K139" s="116"/>
    </row>
    <row r="140" spans="1:11" s="117" customFormat="1" ht="22.5">
      <c r="A140" s="271" t="s">
        <v>456</v>
      </c>
      <c r="B140" s="272">
        <v>200</v>
      </c>
      <c r="C140" s="273">
        <v>201</v>
      </c>
      <c r="D140" s="274">
        <v>203</v>
      </c>
      <c r="E140" s="275" t="s">
        <v>304</v>
      </c>
      <c r="F140" s="276" t="s">
        <v>1008</v>
      </c>
      <c r="G140" s="277" t="s">
        <v>1008</v>
      </c>
      <c r="H140" s="278">
        <v>8527820</v>
      </c>
      <c r="I140" s="278">
        <v>7781689.45</v>
      </c>
      <c r="J140" s="279">
        <f t="shared" si="2"/>
        <v>746130.5499999998</v>
      </c>
      <c r="K140" s="116"/>
    </row>
    <row r="141" spans="1:11" s="117" customFormat="1" ht="12.75">
      <c r="A141" s="271" t="s">
        <v>162</v>
      </c>
      <c r="B141" s="272">
        <v>200</v>
      </c>
      <c r="C141" s="273">
        <v>201</v>
      </c>
      <c r="D141" s="274">
        <v>203</v>
      </c>
      <c r="E141" s="275" t="s">
        <v>304</v>
      </c>
      <c r="F141" s="280" t="s">
        <v>778</v>
      </c>
      <c r="G141" s="277" t="s">
        <v>1008</v>
      </c>
      <c r="H141" s="278">
        <v>8527820</v>
      </c>
      <c r="I141" s="278">
        <v>7781689.45</v>
      </c>
      <c r="J141" s="279">
        <f t="shared" si="2"/>
        <v>746130.5499999998</v>
      </c>
      <c r="K141" s="116"/>
    </row>
    <row r="142" spans="1:11" s="115" customFormat="1" ht="12.75">
      <c r="A142" s="244" t="s">
        <v>587</v>
      </c>
      <c r="B142" s="256">
        <v>200</v>
      </c>
      <c r="C142" s="245">
        <v>201</v>
      </c>
      <c r="D142" s="252">
        <v>203</v>
      </c>
      <c r="E142" s="253" t="s">
        <v>304</v>
      </c>
      <c r="F142" s="254" t="s">
        <v>778</v>
      </c>
      <c r="G142" s="255">
        <v>251</v>
      </c>
      <c r="H142" s="251">
        <v>8527820</v>
      </c>
      <c r="I142" s="251">
        <v>7781689.45</v>
      </c>
      <c r="J142" s="246">
        <f t="shared" si="2"/>
        <v>746130.5499999998</v>
      </c>
      <c r="K142" s="114"/>
    </row>
    <row r="143" spans="1:11" s="117" customFormat="1" ht="12.75">
      <c r="A143" s="271" t="s">
        <v>305</v>
      </c>
      <c r="B143" s="272">
        <v>200</v>
      </c>
      <c r="C143" s="273">
        <v>201</v>
      </c>
      <c r="D143" s="274">
        <v>400</v>
      </c>
      <c r="E143" s="275" t="s">
        <v>276</v>
      </c>
      <c r="F143" s="276" t="s">
        <v>1008</v>
      </c>
      <c r="G143" s="277" t="s">
        <v>1008</v>
      </c>
      <c r="H143" s="278">
        <v>231503080</v>
      </c>
      <c r="I143" s="278">
        <v>215889081.74</v>
      </c>
      <c r="J143" s="279">
        <f t="shared" si="2"/>
        <v>15613998.25999999</v>
      </c>
      <c r="K143" s="116"/>
    </row>
    <row r="144" spans="1:11" s="117" customFormat="1" ht="12.75">
      <c r="A144" s="271" t="s">
        <v>446</v>
      </c>
      <c r="B144" s="272">
        <v>200</v>
      </c>
      <c r="C144" s="273">
        <v>201</v>
      </c>
      <c r="D144" s="274">
        <v>405</v>
      </c>
      <c r="E144" s="275" t="s">
        <v>276</v>
      </c>
      <c r="F144" s="276" t="s">
        <v>1008</v>
      </c>
      <c r="G144" s="277" t="s">
        <v>1008</v>
      </c>
      <c r="H144" s="278">
        <v>1527000</v>
      </c>
      <c r="I144" s="278">
        <v>1527000</v>
      </c>
      <c r="J144" s="279">
        <f t="shared" si="2"/>
        <v>0</v>
      </c>
      <c r="K144" s="116"/>
    </row>
    <row r="145" spans="1:11" s="117" customFormat="1" ht="33.75">
      <c r="A145" s="271" t="s">
        <v>306</v>
      </c>
      <c r="B145" s="272">
        <v>200</v>
      </c>
      <c r="C145" s="273">
        <v>201</v>
      </c>
      <c r="D145" s="274">
        <v>405</v>
      </c>
      <c r="E145" s="275" t="s">
        <v>307</v>
      </c>
      <c r="F145" s="276" t="s">
        <v>1008</v>
      </c>
      <c r="G145" s="277" t="s">
        <v>1008</v>
      </c>
      <c r="H145" s="278">
        <v>0</v>
      </c>
      <c r="I145" s="278">
        <v>0</v>
      </c>
      <c r="J145" s="279">
        <f t="shared" si="2"/>
        <v>0</v>
      </c>
      <c r="K145" s="116"/>
    </row>
    <row r="146" spans="1:11" s="115" customFormat="1" ht="56.25">
      <c r="A146" s="271" t="s">
        <v>308</v>
      </c>
      <c r="B146" s="272">
        <v>200</v>
      </c>
      <c r="C146" s="273">
        <v>201</v>
      </c>
      <c r="D146" s="274">
        <v>405</v>
      </c>
      <c r="E146" s="275" t="s">
        <v>309</v>
      </c>
      <c r="F146" s="276" t="s">
        <v>1008</v>
      </c>
      <c r="G146" s="277" t="s">
        <v>1008</v>
      </c>
      <c r="H146" s="278">
        <v>0</v>
      </c>
      <c r="I146" s="278">
        <v>0</v>
      </c>
      <c r="J146" s="279">
        <f t="shared" si="2"/>
        <v>0</v>
      </c>
      <c r="K146" s="114"/>
    </row>
    <row r="147" spans="1:11" s="115" customFormat="1" ht="22.5">
      <c r="A147" s="271" t="s">
        <v>431</v>
      </c>
      <c r="B147" s="272">
        <v>200</v>
      </c>
      <c r="C147" s="273">
        <v>201</v>
      </c>
      <c r="D147" s="274">
        <v>405</v>
      </c>
      <c r="E147" s="275" t="s">
        <v>309</v>
      </c>
      <c r="F147" s="280" t="s">
        <v>147</v>
      </c>
      <c r="G147" s="277" t="s">
        <v>1008</v>
      </c>
      <c r="H147" s="278">
        <v>0</v>
      </c>
      <c r="I147" s="278">
        <v>0</v>
      </c>
      <c r="J147" s="279">
        <f t="shared" si="2"/>
        <v>0</v>
      </c>
      <c r="K147" s="114"/>
    </row>
    <row r="148" spans="1:11" s="115" customFormat="1" ht="22.5">
      <c r="A148" s="244" t="s">
        <v>432</v>
      </c>
      <c r="B148" s="256">
        <v>200</v>
      </c>
      <c r="C148" s="245">
        <v>201</v>
      </c>
      <c r="D148" s="252">
        <v>405</v>
      </c>
      <c r="E148" s="253" t="s">
        <v>309</v>
      </c>
      <c r="F148" s="254" t="s">
        <v>147</v>
      </c>
      <c r="G148" s="255">
        <v>242</v>
      </c>
      <c r="H148" s="251">
        <v>0</v>
      </c>
      <c r="I148" s="251">
        <v>0</v>
      </c>
      <c r="J148" s="246">
        <f t="shared" si="2"/>
        <v>0</v>
      </c>
      <c r="K148" s="114"/>
    </row>
    <row r="149" spans="1:11" s="117" customFormat="1" ht="33.75">
      <c r="A149" s="271" t="s">
        <v>310</v>
      </c>
      <c r="B149" s="272">
        <v>200</v>
      </c>
      <c r="C149" s="273">
        <v>201</v>
      </c>
      <c r="D149" s="274">
        <v>405</v>
      </c>
      <c r="E149" s="275" t="s">
        <v>311</v>
      </c>
      <c r="F149" s="276" t="s">
        <v>1008</v>
      </c>
      <c r="G149" s="277" t="s">
        <v>1008</v>
      </c>
      <c r="H149" s="278">
        <v>0</v>
      </c>
      <c r="I149" s="278">
        <v>0</v>
      </c>
      <c r="J149" s="279">
        <f t="shared" si="2"/>
        <v>0</v>
      </c>
      <c r="K149" s="116"/>
    </row>
    <row r="150" spans="1:11" s="117" customFormat="1" ht="22.5">
      <c r="A150" s="271" t="s">
        <v>431</v>
      </c>
      <c r="B150" s="272">
        <v>200</v>
      </c>
      <c r="C150" s="273">
        <v>201</v>
      </c>
      <c r="D150" s="274">
        <v>405</v>
      </c>
      <c r="E150" s="275" t="s">
        <v>311</v>
      </c>
      <c r="F150" s="280" t="s">
        <v>147</v>
      </c>
      <c r="G150" s="277" t="s">
        <v>1008</v>
      </c>
      <c r="H150" s="278">
        <v>0</v>
      </c>
      <c r="I150" s="278">
        <v>0</v>
      </c>
      <c r="J150" s="279">
        <f t="shared" si="2"/>
        <v>0</v>
      </c>
      <c r="K150" s="116"/>
    </row>
    <row r="151" spans="1:11" s="117" customFormat="1" ht="22.5">
      <c r="A151" s="244" t="s">
        <v>432</v>
      </c>
      <c r="B151" s="256">
        <v>200</v>
      </c>
      <c r="C151" s="245">
        <v>201</v>
      </c>
      <c r="D151" s="252">
        <v>405</v>
      </c>
      <c r="E151" s="253" t="s">
        <v>311</v>
      </c>
      <c r="F151" s="254" t="s">
        <v>147</v>
      </c>
      <c r="G151" s="255">
        <v>242</v>
      </c>
      <c r="H151" s="251">
        <v>0</v>
      </c>
      <c r="I151" s="251">
        <v>0</v>
      </c>
      <c r="J151" s="246">
        <f t="shared" si="2"/>
        <v>0</v>
      </c>
      <c r="K151" s="116"/>
    </row>
    <row r="152" spans="1:11" s="117" customFormat="1" ht="12.75">
      <c r="A152" s="271" t="s">
        <v>46</v>
      </c>
      <c r="B152" s="272">
        <v>200</v>
      </c>
      <c r="C152" s="273">
        <v>201</v>
      </c>
      <c r="D152" s="274">
        <v>405</v>
      </c>
      <c r="E152" s="275" t="s">
        <v>278</v>
      </c>
      <c r="F152" s="276" t="s">
        <v>1008</v>
      </c>
      <c r="G152" s="277" t="s">
        <v>1008</v>
      </c>
      <c r="H152" s="278">
        <v>1527000</v>
      </c>
      <c r="I152" s="278">
        <v>1527000</v>
      </c>
      <c r="J152" s="279">
        <f t="shared" si="2"/>
        <v>0</v>
      </c>
      <c r="K152" s="116"/>
    </row>
    <row r="153" spans="1:11" s="117" customFormat="1" ht="22.5">
      <c r="A153" s="271" t="s">
        <v>457</v>
      </c>
      <c r="B153" s="272">
        <v>200</v>
      </c>
      <c r="C153" s="273">
        <v>201</v>
      </c>
      <c r="D153" s="274">
        <v>405</v>
      </c>
      <c r="E153" s="275" t="s">
        <v>312</v>
      </c>
      <c r="F153" s="276" t="s">
        <v>1008</v>
      </c>
      <c r="G153" s="277" t="s">
        <v>1008</v>
      </c>
      <c r="H153" s="278">
        <v>1527000</v>
      </c>
      <c r="I153" s="278">
        <v>1527000</v>
      </c>
      <c r="J153" s="279">
        <f t="shared" si="2"/>
        <v>0</v>
      </c>
      <c r="K153" s="116"/>
    </row>
    <row r="154" spans="1:11" s="117" customFormat="1" ht="22.5">
      <c r="A154" s="271" t="s">
        <v>47</v>
      </c>
      <c r="B154" s="272">
        <v>200</v>
      </c>
      <c r="C154" s="273">
        <v>201</v>
      </c>
      <c r="D154" s="274">
        <v>405</v>
      </c>
      <c r="E154" s="275" t="s">
        <v>312</v>
      </c>
      <c r="F154" s="280" t="s">
        <v>280</v>
      </c>
      <c r="G154" s="277" t="s">
        <v>1008</v>
      </c>
      <c r="H154" s="278">
        <v>1228865</v>
      </c>
      <c r="I154" s="278">
        <v>1228865</v>
      </c>
      <c r="J154" s="279">
        <f t="shared" si="2"/>
        <v>0</v>
      </c>
      <c r="K154" s="116"/>
    </row>
    <row r="155" spans="1:11" s="117" customFormat="1" ht="12.75">
      <c r="A155" s="244" t="s">
        <v>1020</v>
      </c>
      <c r="B155" s="256">
        <v>200</v>
      </c>
      <c r="C155" s="245">
        <v>201</v>
      </c>
      <c r="D155" s="252">
        <v>405</v>
      </c>
      <c r="E155" s="253" t="s">
        <v>312</v>
      </c>
      <c r="F155" s="254" t="s">
        <v>280</v>
      </c>
      <c r="G155" s="255">
        <v>211</v>
      </c>
      <c r="H155" s="251">
        <v>974967.62</v>
      </c>
      <c r="I155" s="251">
        <v>974967.62</v>
      </c>
      <c r="J155" s="246">
        <f t="shared" si="2"/>
        <v>0</v>
      </c>
      <c r="K155" s="116"/>
    </row>
    <row r="156" spans="1:11" s="115" customFormat="1" ht="12.75">
      <c r="A156" s="244" t="s">
        <v>712</v>
      </c>
      <c r="B156" s="256">
        <v>200</v>
      </c>
      <c r="C156" s="245">
        <v>201</v>
      </c>
      <c r="D156" s="252">
        <v>405</v>
      </c>
      <c r="E156" s="253" t="s">
        <v>312</v>
      </c>
      <c r="F156" s="254" t="s">
        <v>280</v>
      </c>
      <c r="G156" s="255">
        <v>213</v>
      </c>
      <c r="H156" s="251">
        <v>253897.38</v>
      </c>
      <c r="I156" s="251">
        <v>253897.38</v>
      </c>
      <c r="J156" s="246">
        <f t="shared" si="2"/>
        <v>0</v>
      </c>
      <c r="K156" s="114"/>
    </row>
    <row r="157" spans="1:11" s="115" customFormat="1" ht="22.5">
      <c r="A157" s="271" t="s">
        <v>48</v>
      </c>
      <c r="B157" s="272">
        <v>200</v>
      </c>
      <c r="C157" s="273">
        <v>201</v>
      </c>
      <c r="D157" s="274">
        <v>405</v>
      </c>
      <c r="E157" s="275" t="s">
        <v>312</v>
      </c>
      <c r="F157" s="280" t="s">
        <v>282</v>
      </c>
      <c r="G157" s="277" t="s">
        <v>1008</v>
      </c>
      <c r="H157" s="278">
        <v>208420</v>
      </c>
      <c r="I157" s="278">
        <v>208420</v>
      </c>
      <c r="J157" s="279">
        <f t="shared" si="2"/>
        <v>0</v>
      </c>
      <c r="K157" s="114"/>
    </row>
    <row r="158" spans="1:11" s="117" customFormat="1" ht="12.75">
      <c r="A158" s="244" t="s">
        <v>711</v>
      </c>
      <c r="B158" s="256">
        <v>200</v>
      </c>
      <c r="C158" s="245">
        <v>201</v>
      </c>
      <c r="D158" s="252">
        <v>405</v>
      </c>
      <c r="E158" s="253" t="s">
        <v>312</v>
      </c>
      <c r="F158" s="254" t="s">
        <v>282</v>
      </c>
      <c r="G158" s="255">
        <v>212</v>
      </c>
      <c r="H158" s="251">
        <v>31500</v>
      </c>
      <c r="I158" s="251">
        <v>31500</v>
      </c>
      <c r="J158" s="246">
        <f t="shared" si="2"/>
        <v>0</v>
      </c>
      <c r="K158" s="116"/>
    </row>
    <row r="159" spans="1:11" s="115" customFormat="1" ht="12.75">
      <c r="A159" s="244" t="s">
        <v>714</v>
      </c>
      <c r="B159" s="256">
        <v>200</v>
      </c>
      <c r="C159" s="245">
        <v>201</v>
      </c>
      <c r="D159" s="252">
        <v>405</v>
      </c>
      <c r="E159" s="253" t="s">
        <v>312</v>
      </c>
      <c r="F159" s="254" t="s">
        <v>282</v>
      </c>
      <c r="G159" s="255">
        <v>222</v>
      </c>
      <c r="H159" s="251">
        <v>176920</v>
      </c>
      <c r="I159" s="251">
        <v>176920</v>
      </c>
      <c r="J159" s="246">
        <f t="shared" si="2"/>
        <v>0</v>
      </c>
      <c r="K159" s="114"/>
    </row>
    <row r="160" spans="1:11" s="117" customFormat="1" ht="22.5">
      <c r="A160" s="271" t="s">
        <v>49</v>
      </c>
      <c r="B160" s="272">
        <v>200</v>
      </c>
      <c r="C160" s="273">
        <v>201</v>
      </c>
      <c r="D160" s="274">
        <v>405</v>
      </c>
      <c r="E160" s="275" t="s">
        <v>312</v>
      </c>
      <c r="F160" s="280" t="s">
        <v>284</v>
      </c>
      <c r="G160" s="277" t="s">
        <v>1008</v>
      </c>
      <c r="H160" s="278">
        <v>89715</v>
      </c>
      <c r="I160" s="278">
        <v>89715</v>
      </c>
      <c r="J160" s="279">
        <f t="shared" si="2"/>
        <v>0</v>
      </c>
      <c r="K160" s="116"/>
    </row>
    <row r="161" spans="1:11" s="117" customFormat="1" ht="12.75">
      <c r="A161" s="244" t="s">
        <v>713</v>
      </c>
      <c r="B161" s="256">
        <v>200</v>
      </c>
      <c r="C161" s="245">
        <v>201</v>
      </c>
      <c r="D161" s="252">
        <v>405</v>
      </c>
      <c r="E161" s="253" t="s">
        <v>312</v>
      </c>
      <c r="F161" s="254" t="s">
        <v>284</v>
      </c>
      <c r="G161" s="255">
        <v>221</v>
      </c>
      <c r="H161" s="251">
        <v>16980</v>
      </c>
      <c r="I161" s="251">
        <v>16980</v>
      </c>
      <c r="J161" s="246">
        <f t="shared" si="2"/>
        <v>0</v>
      </c>
      <c r="K161" s="116"/>
    </row>
    <row r="162" spans="1:11" s="117" customFormat="1" ht="12.75">
      <c r="A162" s="244" t="s">
        <v>720</v>
      </c>
      <c r="B162" s="256">
        <v>200</v>
      </c>
      <c r="C162" s="245">
        <v>201</v>
      </c>
      <c r="D162" s="252">
        <v>405</v>
      </c>
      <c r="E162" s="253" t="s">
        <v>312</v>
      </c>
      <c r="F162" s="254" t="s">
        <v>284</v>
      </c>
      <c r="G162" s="255">
        <v>340</v>
      </c>
      <c r="H162" s="251">
        <v>72735</v>
      </c>
      <c r="I162" s="251">
        <v>72735</v>
      </c>
      <c r="J162" s="246">
        <f t="shared" si="2"/>
        <v>0</v>
      </c>
      <c r="K162" s="116"/>
    </row>
    <row r="163" spans="1:11" s="117" customFormat="1" ht="12.75">
      <c r="A163" s="271" t="s">
        <v>789</v>
      </c>
      <c r="B163" s="272">
        <v>200</v>
      </c>
      <c r="C163" s="273">
        <v>201</v>
      </c>
      <c r="D163" s="274">
        <v>408</v>
      </c>
      <c r="E163" s="275" t="s">
        <v>276</v>
      </c>
      <c r="F163" s="276" t="s">
        <v>1008</v>
      </c>
      <c r="G163" s="277" t="s">
        <v>1008</v>
      </c>
      <c r="H163" s="278">
        <v>72794160</v>
      </c>
      <c r="I163" s="278">
        <v>69779208.23</v>
      </c>
      <c r="J163" s="279">
        <f t="shared" si="2"/>
        <v>3014951.769999996</v>
      </c>
      <c r="K163" s="116"/>
    </row>
    <row r="164" spans="1:11" s="117" customFormat="1" ht="56.25">
      <c r="A164" s="271" t="s">
        <v>943</v>
      </c>
      <c r="B164" s="272">
        <v>200</v>
      </c>
      <c r="C164" s="273">
        <v>201</v>
      </c>
      <c r="D164" s="274">
        <v>408</v>
      </c>
      <c r="E164" s="275" t="s">
        <v>298</v>
      </c>
      <c r="F164" s="276" t="s">
        <v>1008</v>
      </c>
      <c r="G164" s="277" t="s">
        <v>1008</v>
      </c>
      <c r="H164" s="278">
        <v>69294160</v>
      </c>
      <c r="I164" s="278">
        <v>66579208.230000004</v>
      </c>
      <c r="J164" s="279">
        <f t="shared" si="2"/>
        <v>2714951.769999996</v>
      </c>
      <c r="K164" s="116"/>
    </row>
    <row r="165" spans="1:11" s="117" customFormat="1" ht="45">
      <c r="A165" s="271" t="s">
        <v>458</v>
      </c>
      <c r="B165" s="272">
        <v>200</v>
      </c>
      <c r="C165" s="273">
        <v>201</v>
      </c>
      <c r="D165" s="274">
        <v>408</v>
      </c>
      <c r="E165" s="275" t="s">
        <v>313</v>
      </c>
      <c r="F165" s="276" t="s">
        <v>1008</v>
      </c>
      <c r="G165" s="277" t="s">
        <v>1008</v>
      </c>
      <c r="H165" s="278">
        <v>49320400</v>
      </c>
      <c r="I165" s="278">
        <v>46605551.53</v>
      </c>
      <c r="J165" s="279">
        <f t="shared" si="2"/>
        <v>2714848.469999999</v>
      </c>
      <c r="K165" s="116"/>
    </row>
    <row r="166" spans="1:11" s="115" customFormat="1" ht="22.5">
      <c r="A166" s="271" t="s">
        <v>431</v>
      </c>
      <c r="B166" s="272">
        <v>200</v>
      </c>
      <c r="C166" s="273">
        <v>201</v>
      </c>
      <c r="D166" s="274">
        <v>408</v>
      </c>
      <c r="E166" s="275" t="s">
        <v>313</v>
      </c>
      <c r="F166" s="280" t="s">
        <v>147</v>
      </c>
      <c r="G166" s="277" t="s">
        <v>1008</v>
      </c>
      <c r="H166" s="278">
        <v>49320400</v>
      </c>
      <c r="I166" s="278">
        <v>46605551.53</v>
      </c>
      <c r="J166" s="279">
        <f t="shared" si="2"/>
        <v>2714848.469999999</v>
      </c>
      <c r="K166" s="114"/>
    </row>
    <row r="167" spans="1:11" s="115" customFormat="1" ht="22.5">
      <c r="A167" s="244" t="s">
        <v>444</v>
      </c>
      <c r="B167" s="256">
        <v>200</v>
      </c>
      <c r="C167" s="245">
        <v>201</v>
      </c>
      <c r="D167" s="252">
        <v>408</v>
      </c>
      <c r="E167" s="253" t="s">
        <v>313</v>
      </c>
      <c r="F167" s="254" t="s">
        <v>147</v>
      </c>
      <c r="G167" s="255">
        <v>241</v>
      </c>
      <c r="H167" s="251">
        <v>20717400.88</v>
      </c>
      <c r="I167" s="251">
        <v>20368592.43</v>
      </c>
      <c r="J167" s="246">
        <f t="shared" si="2"/>
        <v>348808.44999999925</v>
      </c>
      <c r="K167" s="114"/>
    </row>
    <row r="168" spans="1:11" s="115" customFormat="1" ht="22.5">
      <c r="A168" s="244" t="s">
        <v>432</v>
      </c>
      <c r="B168" s="256">
        <v>200</v>
      </c>
      <c r="C168" s="245">
        <v>201</v>
      </c>
      <c r="D168" s="252">
        <v>408</v>
      </c>
      <c r="E168" s="253" t="s">
        <v>313</v>
      </c>
      <c r="F168" s="254" t="s">
        <v>147</v>
      </c>
      <c r="G168" s="255">
        <v>242</v>
      </c>
      <c r="H168" s="251">
        <v>28602999.12</v>
      </c>
      <c r="I168" s="251">
        <v>26236959.1</v>
      </c>
      <c r="J168" s="246">
        <f t="shared" si="2"/>
        <v>2366040.0199999996</v>
      </c>
      <c r="K168" s="114"/>
    </row>
    <row r="169" spans="1:11" s="117" customFormat="1" ht="45">
      <c r="A169" s="271" t="s">
        <v>433</v>
      </c>
      <c r="B169" s="272">
        <v>200</v>
      </c>
      <c r="C169" s="273">
        <v>201</v>
      </c>
      <c r="D169" s="274">
        <v>408</v>
      </c>
      <c r="E169" s="275" t="s">
        <v>314</v>
      </c>
      <c r="F169" s="276" t="s">
        <v>1008</v>
      </c>
      <c r="G169" s="277" t="s">
        <v>1008</v>
      </c>
      <c r="H169" s="278">
        <v>19973760</v>
      </c>
      <c r="I169" s="278">
        <v>19973656.7</v>
      </c>
      <c r="J169" s="279">
        <f t="shared" si="2"/>
        <v>103.30000000074506</v>
      </c>
      <c r="K169" s="116"/>
    </row>
    <row r="170" spans="1:11" s="115" customFormat="1" ht="22.5">
      <c r="A170" s="271" t="s">
        <v>431</v>
      </c>
      <c r="B170" s="272">
        <v>200</v>
      </c>
      <c r="C170" s="273">
        <v>201</v>
      </c>
      <c r="D170" s="274">
        <v>408</v>
      </c>
      <c r="E170" s="275" t="s">
        <v>314</v>
      </c>
      <c r="F170" s="280" t="s">
        <v>147</v>
      </c>
      <c r="G170" s="277" t="s">
        <v>1008</v>
      </c>
      <c r="H170" s="278">
        <v>19973760</v>
      </c>
      <c r="I170" s="278">
        <v>19973656.7</v>
      </c>
      <c r="J170" s="279">
        <f t="shared" si="2"/>
        <v>103.30000000074506</v>
      </c>
      <c r="K170" s="114"/>
    </row>
    <row r="171" spans="1:11" s="115" customFormat="1" ht="22.5">
      <c r="A171" s="244" t="s">
        <v>432</v>
      </c>
      <c r="B171" s="256">
        <v>200</v>
      </c>
      <c r="C171" s="245">
        <v>201</v>
      </c>
      <c r="D171" s="252">
        <v>408</v>
      </c>
      <c r="E171" s="253" t="s">
        <v>314</v>
      </c>
      <c r="F171" s="254" t="s">
        <v>147</v>
      </c>
      <c r="G171" s="255">
        <v>242</v>
      </c>
      <c r="H171" s="251">
        <v>19973760</v>
      </c>
      <c r="I171" s="251">
        <v>19973656.7</v>
      </c>
      <c r="J171" s="246">
        <f t="shared" si="2"/>
        <v>103.30000000074506</v>
      </c>
      <c r="K171" s="114"/>
    </row>
    <row r="172" spans="1:11" s="115" customFormat="1" ht="101.25">
      <c r="A172" s="271" t="s">
        <v>315</v>
      </c>
      <c r="B172" s="272">
        <v>200</v>
      </c>
      <c r="C172" s="273">
        <v>201</v>
      </c>
      <c r="D172" s="274">
        <v>408</v>
      </c>
      <c r="E172" s="275" t="s">
        <v>316</v>
      </c>
      <c r="F172" s="276" t="s">
        <v>1008</v>
      </c>
      <c r="G172" s="277" t="s">
        <v>1008</v>
      </c>
      <c r="H172" s="278">
        <v>0</v>
      </c>
      <c r="I172" s="278">
        <v>0</v>
      </c>
      <c r="J172" s="279">
        <f t="shared" si="2"/>
        <v>0</v>
      </c>
      <c r="K172" s="114"/>
    </row>
    <row r="173" spans="1:11" s="117" customFormat="1" ht="22.5">
      <c r="A173" s="271" t="s">
        <v>431</v>
      </c>
      <c r="B173" s="272">
        <v>200</v>
      </c>
      <c r="C173" s="273">
        <v>201</v>
      </c>
      <c r="D173" s="274">
        <v>408</v>
      </c>
      <c r="E173" s="275" t="s">
        <v>316</v>
      </c>
      <c r="F173" s="280" t="s">
        <v>147</v>
      </c>
      <c r="G173" s="277" t="s">
        <v>1008</v>
      </c>
      <c r="H173" s="278">
        <v>0</v>
      </c>
      <c r="I173" s="278">
        <v>0</v>
      </c>
      <c r="J173" s="279">
        <f t="shared" si="2"/>
        <v>0</v>
      </c>
      <c r="K173" s="116"/>
    </row>
    <row r="174" spans="1:11" s="117" customFormat="1" ht="22.5">
      <c r="A174" s="244" t="s">
        <v>432</v>
      </c>
      <c r="B174" s="256">
        <v>200</v>
      </c>
      <c r="C174" s="245">
        <v>201</v>
      </c>
      <c r="D174" s="252">
        <v>408</v>
      </c>
      <c r="E174" s="253" t="s">
        <v>316</v>
      </c>
      <c r="F174" s="254" t="s">
        <v>147</v>
      </c>
      <c r="G174" s="255">
        <v>242</v>
      </c>
      <c r="H174" s="251">
        <v>0</v>
      </c>
      <c r="I174" s="251">
        <v>0</v>
      </c>
      <c r="J174" s="246">
        <f t="shared" si="2"/>
        <v>0</v>
      </c>
      <c r="K174" s="116"/>
    </row>
    <row r="175" spans="1:11" s="117" customFormat="1" ht="12.75">
      <c r="A175" s="271" t="s">
        <v>46</v>
      </c>
      <c r="B175" s="272">
        <v>200</v>
      </c>
      <c r="C175" s="273">
        <v>201</v>
      </c>
      <c r="D175" s="274">
        <v>408</v>
      </c>
      <c r="E175" s="275" t="s">
        <v>278</v>
      </c>
      <c r="F175" s="276" t="s">
        <v>1008</v>
      </c>
      <c r="G175" s="277" t="s">
        <v>1008</v>
      </c>
      <c r="H175" s="278">
        <v>3500000</v>
      </c>
      <c r="I175" s="278">
        <v>3200000</v>
      </c>
      <c r="J175" s="279">
        <f t="shared" si="2"/>
        <v>300000</v>
      </c>
      <c r="K175" s="116"/>
    </row>
    <row r="176" spans="1:11" s="115" customFormat="1" ht="12.75">
      <c r="A176" s="271" t="s">
        <v>618</v>
      </c>
      <c r="B176" s="272">
        <v>200</v>
      </c>
      <c r="C176" s="273">
        <v>201</v>
      </c>
      <c r="D176" s="274">
        <v>408</v>
      </c>
      <c r="E176" s="275" t="s">
        <v>317</v>
      </c>
      <c r="F176" s="276" t="s">
        <v>1008</v>
      </c>
      <c r="G176" s="277" t="s">
        <v>1008</v>
      </c>
      <c r="H176" s="278">
        <v>3500000</v>
      </c>
      <c r="I176" s="278">
        <v>3200000</v>
      </c>
      <c r="J176" s="279">
        <f t="shared" si="2"/>
        <v>300000</v>
      </c>
      <c r="K176" s="114"/>
    </row>
    <row r="177" spans="1:11" s="115" customFormat="1" ht="22.5">
      <c r="A177" s="271" t="s">
        <v>49</v>
      </c>
      <c r="B177" s="272">
        <v>200</v>
      </c>
      <c r="C177" s="273">
        <v>201</v>
      </c>
      <c r="D177" s="274">
        <v>408</v>
      </c>
      <c r="E177" s="275" t="s">
        <v>317</v>
      </c>
      <c r="F177" s="280" t="s">
        <v>284</v>
      </c>
      <c r="G177" s="277" t="s">
        <v>1008</v>
      </c>
      <c r="H177" s="278">
        <v>3500000</v>
      </c>
      <c r="I177" s="278">
        <v>3200000</v>
      </c>
      <c r="J177" s="279">
        <f t="shared" si="2"/>
        <v>300000</v>
      </c>
      <c r="K177" s="114"/>
    </row>
    <row r="178" spans="1:11" s="117" customFormat="1" ht="12.75">
      <c r="A178" s="244" t="s">
        <v>719</v>
      </c>
      <c r="B178" s="256">
        <v>200</v>
      </c>
      <c r="C178" s="245">
        <v>201</v>
      </c>
      <c r="D178" s="252">
        <v>408</v>
      </c>
      <c r="E178" s="253" t="s">
        <v>317</v>
      </c>
      <c r="F178" s="254" t="s">
        <v>284</v>
      </c>
      <c r="G178" s="255">
        <v>310</v>
      </c>
      <c r="H178" s="251">
        <v>3500000</v>
      </c>
      <c r="I178" s="251">
        <v>3200000</v>
      </c>
      <c r="J178" s="246">
        <f t="shared" si="2"/>
        <v>300000</v>
      </c>
      <c r="K178" s="116"/>
    </row>
    <row r="179" spans="1:11" s="117" customFormat="1" ht="12.75">
      <c r="A179" s="271" t="s">
        <v>932</v>
      </c>
      <c r="B179" s="272">
        <v>200</v>
      </c>
      <c r="C179" s="273">
        <v>201</v>
      </c>
      <c r="D179" s="274">
        <v>409</v>
      </c>
      <c r="E179" s="275" t="s">
        <v>276</v>
      </c>
      <c r="F179" s="276" t="s">
        <v>1008</v>
      </c>
      <c r="G179" s="277" t="s">
        <v>1008</v>
      </c>
      <c r="H179" s="278">
        <v>101413420</v>
      </c>
      <c r="I179" s="278">
        <v>91310532.9</v>
      </c>
      <c r="J179" s="279">
        <f t="shared" si="2"/>
        <v>10102887.099999994</v>
      </c>
      <c r="K179" s="116"/>
    </row>
    <row r="180" spans="1:11" s="117" customFormat="1" ht="45">
      <c r="A180" s="271" t="s">
        <v>944</v>
      </c>
      <c r="B180" s="272">
        <v>200</v>
      </c>
      <c r="C180" s="273">
        <v>201</v>
      </c>
      <c r="D180" s="274">
        <v>409</v>
      </c>
      <c r="E180" s="275" t="s">
        <v>318</v>
      </c>
      <c r="F180" s="276" t="s">
        <v>1008</v>
      </c>
      <c r="G180" s="277" t="s">
        <v>1008</v>
      </c>
      <c r="H180" s="278">
        <v>19777170</v>
      </c>
      <c r="I180" s="278">
        <v>16456497.9</v>
      </c>
      <c r="J180" s="279">
        <f t="shared" si="2"/>
        <v>3320672.0999999996</v>
      </c>
      <c r="K180" s="116"/>
    </row>
    <row r="181" spans="1:11" s="117" customFormat="1" ht="12.75">
      <c r="A181" s="271" t="s">
        <v>434</v>
      </c>
      <c r="B181" s="272">
        <v>200</v>
      </c>
      <c r="C181" s="273">
        <v>201</v>
      </c>
      <c r="D181" s="274">
        <v>409</v>
      </c>
      <c r="E181" s="275" t="s">
        <v>319</v>
      </c>
      <c r="F181" s="276" t="s">
        <v>1008</v>
      </c>
      <c r="G181" s="277" t="s">
        <v>1008</v>
      </c>
      <c r="H181" s="278">
        <v>19777170</v>
      </c>
      <c r="I181" s="278">
        <v>16456497.9</v>
      </c>
      <c r="J181" s="279">
        <f t="shared" si="2"/>
        <v>3320672.0999999996</v>
      </c>
      <c r="K181" s="116"/>
    </row>
    <row r="182" spans="1:11" s="115" customFormat="1" ht="22.5">
      <c r="A182" s="271" t="s">
        <v>49</v>
      </c>
      <c r="B182" s="272">
        <v>200</v>
      </c>
      <c r="C182" s="273">
        <v>201</v>
      </c>
      <c r="D182" s="274">
        <v>409</v>
      </c>
      <c r="E182" s="275" t="s">
        <v>319</v>
      </c>
      <c r="F182" s="280" t="s">
        <v>284</v>
      </c>
      <c r="G182" s="277" t="s">
        <v>1008</v>
      </c>
      <c r="H182" s="278">
        <v>19777170</v>
      </c>
      <c r="I182" s="278">
        <v>16456497.9</v>
      </c>
      <c r="J182" s="279">
        <f t="shared" si="2"/>
        <v>3320672.0999999996</v>
      </c>
      <c r="K182" s="114"/>
    </row>
    <row r="183" spans="1:11" s="115" customFormat="1" ht="12.75">
      <c r="A183" s="244" t="s">
        <v>716</v>
      </c>
      <c r="B183" s="256">
        <v>200</v>
      </c>
      <c r="C183" s="245">
        <v>201</v>
      </c>
      <c r="D183" s="252">
        <v>409</v>
      </c>
      <c r="E183" s="253" t="s">
        <v>319</v>
      </c>
      <c r="F183" s="254" t="s">
        <v>284</v>
      </c>
      <c r="G183" s="255">
        <v>225</v>
      </c>
      <c r="H183" s="251">
        <v>15880330.09</v>
      </c>
      <c r="I183" s="251">
        <v>15880330.09</v>
      </c>
      <c r="J183" s="246">
        <f t="shared" si="2"/>
        <v>0</v>
      </c>
      <c r="K183" s="114"/>
    </row>
    <row r="184" spans="1:11" s="115" customFormat="1" ht="12.75">
      <c r="A184" s="244" t="s">
        <v>717</v>
      </c>
      <c r="B184" s="256">
        <v>200</v>
      </c>
      <c r="C184" s="245">
        <v>201</v>
      </c>
      <c r="D184" s="252">
        <v>409</v>
      </c>
      <c r="E184" s="253" t="s">
        <v>319</v>
      </c>
      <c r="F184" s="254" t="s">
        <v>284</v>
      </c>
      <c r="G184" s="255">
        <v>226</v>
      </c>
      <c r="H184" s="251">
        <v>3896839.91</v>
      </c>
      <c r="I184" s="251">
        <v>576167.81</v>
      </c>
      <c r="J184" s="246">
        <f t="shared" si="2"/>
        <v>3320672.1</v>
      </c>
      <c r="K184" s="114"/>
    </row>
    <row r="185" spans="1:11" s="115" customFormat="1" ht="12.75">
      <c r="A185" s="271" t="s">
        <v>46</v>
      </c>
      <c r="B185" s="272">
        <v>200</v>
      </c>
      <c r="C185" s="273">
        <v>201</v>
      </c>
      <c r="D185" s="274">
        <v>409</v>
      </c>
      <c r="E185" s="275" t="s">
        <v>278</v>
      </c>
      <c r="F185" s="276" t="s">
        <v>1008</v>
      </c>
      <c r="G185" s="277" t="s">
        <v>1008</v>
      </c>
      <c r="H185" s="278">
        <v>81636250</v>
      </c>
      <c r="I185" s="278">
        <v>74854035</v>
      </c>
      <c r="J185" s="279">
        <f t="shared" si="2"/>
        <v>6782215</v>
      </c>
      <c r="K185" s="114"/>
    </row>
    <row r="186" spans="1:11" s="117" customFormat="1" ht="45">
      <c r="A186" s="271" t="s">
        <v>17</v>
      </c>
      <c r="B186" s="272">
        <v>200</v>
      </c>
      <c r="C186" s="273">
        <v>201</v>
      </c>
      <c r="D186" s="274">
        <v>409</v>
      </c>
      <c r="E186" s="275" t="s">
        <v>320</v>
      </c>
      <c r="F186" s="276" t="s">
        <v>1008</v>
      </c>
      <c r="G186" s="277" t="s">
        <v>1008</v>
      </c>
      <c r="H186" s="278">
        <v>31700000</v>
      </c>
      <c r="I186" s="278">
        <v>24917785</v>
      </c>
      <c r="J186" s="279">
        <f t="shared" si="2"/>
        <v>6782215</v>
      </c>
      <c r="K186" s="116"/>
    </row>
    <row r="187" spans="1:11" s="117" customFormat="1" ht="22.5">
      <c r="A187" s="271" t="s">
        <v>49</v>
      </c>
      <c r="B187" s="272">
        <v>200</v>
      </c>
      <c r="C187" s="273">
        <v>201</v>
      </c>
      <c r="D187" s="274">
        <v>409</v>
      </c>
      <c r="E187" s="275" t="s">
        <v>320</v>
      </c>
      <c r="F187" s="280" t="s">
        <v>284</v>
      </c>
      <c r="G187" s="277" t="s">
        <v>1008</v>
      </c>
      <c r="H187" s="278">
        <v>31700000</v>
      </c>
      <c r="I187" s="278">
        <v>24917785</v>
      </c>
      <c r="J187" s="279">
        <f t="shared" si="2"/>
        <v>6782215</v>
      </c>
      <c r="K187" s="116"/>
    </row>
    <row r="188" spans="1:11" s="117" customFormat="1" ht="12.75">
      <c r="A188" s="244" t="s">
        <v>716</v>
      </c>
      <c r="B188" s="256">
        <v>200</v>
      </c>
      <c r="C188" s="245">
        <v>201</v>
      </c>
      <c r="D188" s="252">
        <v>409</v>
      </c>
      <c r="E188" s="253" t="s">
        <v>320</v>
      </c>
      <c r="F188" s="254" t="s">
        <v>284</v>
      </c>
      <c r="G188" s="255">
        <v>225</v>
      </c>
      <c r="H188" s="251">
        <v>31700000</v>
      </c>
      <c r="I188" s="251">
        <v>24917785</v>
      </c>
      <c r="J188" s="246">
        <f t="shared" si="2"/>
        <v>6782215</v>
      </c>
      <c r="K188" s="116"/>
    </row>
    <row r="189" spans="1:11" s="115" customFormat="1" ht="33.75">
      <c r="A189" s="271" t="s">
        <v>945</v>
      </c>
      <c r="B189" s="272">
        <v>200</v>
      </c>
      <c r="C189" s="273">
        <v>201</v>
      </c>
      <c r="D189" s="274">
        <v>409</v>
      </c>
      <c r="E189" s="275" t="s">
        <v>321</v>
      </c>
      <c r="F189" s="276" t="s">
        <v>1008</v>
      </c>
      <c r="G189" s="277" t="s">
        <v>1008</v>
      </c>
      <c r="H189" s="278">
        <v>248000</v>
      </c>
      <c r="I189" s="278">
        <v>248000</v>
      </c>
      <c r="J189" s="279">
        <f t="shared" si="2"/>
        <v>0</v>
      </c>
      <c r="K189" s="114"/>
    </row>
    <row r="190" spans="1:11" s="117" customFormat="1" ht="12.75">
      <c r="A190" s="271" t="s">
        <v>162</v>
      </c>
      <c r="B190" s="272">
        <v>200</v>
      </c>
      <c r="C190" s="273">
        <v>201</v>
      </c>
      <c r="D190" s="274">
        <v>409</v>
      </c>
      <c r="E190" s="275" t="s">
        <v>321</v>
      </c>
      <c r="F190" s="280" t="s">
        <v>778</v>
      </c>
      <c r="G190" s="277" t="s">
        <v>1008</v>
      </c>
      <c r="H190" s="278">
        <v>248000</v>
      </c>
      <c r="I190" s="278">
        <v>248000</v>
      </c>
      <c r="J190" s="279">
        <f t="shared" si="2"/>
        <v>0</v>
      </c>
      <c r="K190" s="116"/>
    </row>
    <row r="191" spans="1:11" s="117" customFormat="1" ht="12.75">
      <c r="A191" s="244" t="s">
        <v>587</v>
      </c>
      <c r="B191" s="256">
        <v>200</v>
      </c>
      <c r="C191" s="245">
        <v>201</v>
      </c>
      <c r="D191" s="252">
        <v>409</v>
      </c>
      <c r="E191" s="253" t="s">
        <v>321</v>
      </c>
      <c r="F191" s="254" t="s">
        <v>778</v>
      </c>
      <c r="G191" s="255">
        <v>251</v>
      </c>
      <c r="H191" s="251">
        <v>248000</v>
      </c>
      <c r="I191" s="251">
        <v>248000</v>
      </c>
      <c r="J191" s="246">
        <f t="shared" si="2"/>
        <v>0</v>
      </c>
      <c r="K191" s="116"/>
    </row>
    <row r="192" spans="1:11" s="117" customFormat="1" ht="33.75">
      <c r="A192" s="271" t="s">
        <v>842</v>
      </c>
      <c r="B192" s="272">
        <v>200</v>
      </c>
      <c r="C192" s="273">
        <v>201</v>
      </c>
      <c r="D192" s="274">
        <v>409</v>
      </c>
      <c r="E192" s="275" t="s">
        <v>322</v>
      </c>
      <c r="F192" s="276" t="s">
        <v>1008</v>
      </c>
      <c r="G192" s="277" t="s">
        <v>1008</v>
      </c>
      <c r="H192" s="278">
        <v>43871999.99999999</v>
      </c>
      <c r="I192" s="278">
        <v>43872000</v>
      </c>
      <c r="J192" s="279">
        <f t="shared" si="2"/>
        <v>0</v>
      </c>
      <c r="K192" s="116"/>
    </row>
    <row r="193" spans="1:11" s="117" customFormat="1" ht="12.75">
      <c r="A193" s="271" t="s">
        <v>162</v>
      </c>
      <c r="B193" s="272">
        <v>200</v>
      </c>
      <c r="C193" s="273">
        <v>201</v>
      </c>
      <c r="D193" s="274">
        <v>409</v>
      </c>
      <c r="E193" s="275" t="s">
        <v>322</v>
      </c>
      <c r="F193" s="280" t="s">
        <v>778</v>
      </c>
      <c r="G193" s="277" t="s">
        <v>1008</v>
      </c>
      <c r="H193" s="278">
        <v>43871999.99999999</v>
      </c>
      <c r="I193" s="278">
        <v>43872000</v>
      </c>
      <c r="J193" s="279">
        <f t="shared" si="2"/>
        <v>0</v>
      </c>
      <c r="K193" s="116"/>
    </row>
    <row r="194" spans="1:11" s="115" customFormat="1" ht="12.75">
      <c r="A194" s="244" t="s">
        <v>587</v>
      </c>
      <c r="B194" s="256">
        <v>200</v>
      </c>
      <c r="C194" s="245">
        <v>201</v>
      </c>
      <c r="D194" s="252">
        <v>409</v>
      </c>
      <c r="E194" s="253" t="s">
        <v>322</v>
      </c>
      <c r="F194" s="254" t="s">
        <v>778</v>
      </c>
      <c r="G194" s="255">
        <v>251</v>
      </c>
      <c r="H194" s="251">
        <v>43871999.99999999</v>
      </c>
      <c r="I194" s="251">
        <v>43872000</v>
      </c>
      <c r="J194" s="246">
        <f t="shared" si="2"/>
        <v>0</v>
      </c>
      <c r="K194" s="114"/>
    </row>
    <row r="195" spans="1:11" s="117" customFormat="1" ht="45">
      <c r="A195" s="271" t="s">
        <v>843</v>
      </c>
      <c r="B195" s="272">
        <v>200</v>
      </c>
      <c r="C195" s="273">
        <v>201</v>
      </c>
      <c r="D195" s="274">
        <v>409</v>
      </c>
      <c r="E195" s="275" t="s">
        <v>323</v>
      </c>
      <c r="F195" s="276" t="s">
        <v>1008</v>
      </c>
      <c r="G195" s="277" t="s">
        <v>1008</v>
      </c>
      <c r="H195" s="278">
        <v>5816250</v>
      </c>
      <c r="I195" s="278">
        <v>5816250</v>
      </c>
      <c r="J195" s="279">
        <f t="shared" si="2"/>
        <v>0</v>
      </c>
      <c r="K195" s="116"/>
    </row>
    <row r="196" spans="1:11" s="117" customFormat="1" ht="12.75">
      <c r="A196" s="271" t="s">
        <v>162</v>
      </c>
      <c r="B196" s="272">
        <v>200</v>
      </c>
      <c r="C196" s="273">
        <v>201</v>
      </c>
      <c r="D196" s="274">
        <v>409</v>
      </c>
      <c r="E196" s="275" t="s">
        <v>323</v>
      </c>
      <c r="F196" s="280" t="s">
        <v>778</v>
      </c>
      <c r="G196" s="277" t="s">
        <v>1008</v>
      </c>
      <c r="H196" s="278">
        <v>5816250</v>
      </c>
      <c r="I196" s="278">
        <v>5816250</v>
      </c>
      <c r="J196" s="279">
        <f t="shared" si="2"/>
        <v>0</v>
      </c>
      <c r="K196" s="116"/>
    </row>
    <row r="197" spans="1:11" s="117" customFormat="1" ht="12.75">
      <c r="A197" s="244" t="s">
        <v>587</v>
      </c>
      <c r="B197" s="256">
        <v>200</v>
      </c>
      <c r="C197" s="245">
        <v>201</v>
      </c>
      <c r="D197" s="252">
        <v>409</v>
      </c>
      <c r="E197" s="253" t="s">
        <v>323</v>
      </c>
      <c r="F197" s="254" t="s">
        <v>778</v>
      </c>
      <c r="G197" s="255">
        <v>251</v>
      </c>
      <c r="H197" s="251">
        <v>5816250</v>
      </c>
      <c r="I197" s="251">
        <v>5816250</v>
      </c>
      <c r="J197" s="246">
        <f t="shared" si="2"/>
        <v>0</v>
      </c>
      <c r="K197" s="116"/>
    </row>
    <row r="198" spans="1:11" s="117" customFormat="1" ht="12.75">
      <c r="A198" s="271" t="s">
        <v>764</v>
      </c>
      <c r="B198" s="272">
        <v>200</v>
      </c>
      <c r="C198" s="273">
        <v>201</v>
      </c>
      <c r="D198" s="274">
        <v>412</v>
      </c>
      <c r="E198" s="275" t="s">
        <v>276</v>
      </c>
      <c r="F198" s="276" t="s">
        <v>1008</v>
      </c>
      <c r="G198" s="277" t="s">
        <v>1008</v>
      </c>
      <c r="H198" s="278">
        <v>55768500</v>
      </c>
      <c r="I198" s="278">
        <v>53272340.60999999</v>
      </c>
      <c r="J198" s="279">
        <f t="shared" si="2"/>
        <v>2496159.390000008</v>
      </c>
      <c r="K198" s="116"/>
    </row>
    <row r="199" spans="1:11" s="115" customFormat="1" ht="56.25">
      <c r="A199" s="271" t="s">
        <v>967</v>
      </c>
      <c r="B199" s="272">
        <v>200</v>
      </c>
      <c r="C199" s="273">
        <v>201</v>
      </c>
      <c r="D199" s="274">
        <v>412</v>
      </c>
      <c r="E199" s="275" t="s">
        <v>324</v>
      </c>
      <c r="F199" s="276" t="s">
        <v>1008</v>
      </c>
      <c r="G199" s="277" t="s">
        <v>1008</v>
      </c>
      <c r="H199" s="278">
        <v>52768500</v>
      </c>
      <c r="I199" s="278">
        <v>50566140.60999999</v>
      </c>
      <c r="J199" s="279">
        <f t="shared" si="2"/>
        <v>2202359.390000008</v>
      </c>
      <c r="K199" s="114"/>
    </row>
    <row r="200" spans="1:11" s="117" customFormat="1" ht="22.5">
      <c r="A200" s="271" t="s">
        <v>861</v>
      </c>
      <c r="B200" s="272">
        <v>200</v>
      </c>
      <c r="C200" s="273">
        <v>201</v>
      </c>
      <c r="D200" s="274">
        <v>412</v>
      </c>
      <c r="E200" s="275" t="s">
        <v>325</v>
      </c>
      <c r="F200" s="276" t="s">
        <v>1008</v>
      </c>
      <c r="G200" s="277" t="s">
        <v>1008</v>
      </c>
      <c r="H200" s="278">
        <v>5000000</v>
      </c>
      <c r="I200" s="278">
        <v>4999998.5</v>
      </c>
      <c r="J200" s="279">
        <f aca="true" t="shared" si="3" ref="J200:J263">H200-I200</f>
        <v>1.5</v>
      </c>
      <c r="K200" s="116"/>
    </row>
    <row r="201" spans="1:11" s="115" customFormat="1" ht="22.5">
      <c r="A201" s="271" t="s">
        <v>431</v>
      </c>
      <c r="B201" s="272">
        <v>200</v>
      </c>
      <c r="C201" s="273">
        <v>201</v>
      </c>
      <c r="D201" s="274">
        <v>412</v>
      </c>
      <c r="E201" s="275" t="s">
        <v>325</v>
      </c>
      <c r="F201" s="280" t="s">
        <v>147</v>
      </c>
      <c r="G201" s="277" t="s">
        <v>1008</v>
      </c>
      <c r="H201" s="278">
        <v>5000000</v>
      </c>
      <c r="I201" s="278">
        <v>4999998.5</v>
      </c>
      <c r="J201" s="279">
        <f t="shared" si="3"/>
        <v>1.5</v>
      </c>
      <c r="K201" s="114"/>
    </row>
    <row r="202" spans="1:11" s="115" customFormat="1" ht="22.5">
      <c r="A202" s="244" t="s">
        <v>432</v>
      </c>
      <c r="B202" s="256">
        <v>200</v>
      </c>
      <c r="C202" s="245">
        <v>201</v>
      </c>
      <c r="D202" s="252">
        <v>412</v>
      </c>
      <c r="E202" s="253" t="s">
        <v>325</v>
      </c>
      <c r="F202" s="254" t="s">
        <v>147</v>
      </c>
      <c r="G202" s="255">
        <v>242</v>
      </c>
      <c r="H202" s="251">
        <v>5000000</v>
      </c>
      <c r="I202" s="251">
        <v>4999998.5</v>
      </c>
      <c r="J202" s="246">
        <f t="shared" si="3"/>
        <v>1.5</v>
      </c>
      <c r="K202" s="114"/>
    </row>
    <row r="203" spans="1:11" s="117" customFormat="1" ht="33.75">
      <c r="A203" s="271" t="s">
        <v>862</v>
      </c>
      <c r="B203" s="272">
        <v>200</v>
      </c>
      <c r="C203" s="273">
        <v>201</v>
      </c>
      <c r="D203" s="274">
        <v>412</v>
      </c>
      <c r="E203" s="275" t="s">
        <v>326</v>
      </c>
      <c r="F203" s="276" t="s">
        <v>1008</v>
      </c>
      <c r="G203" s="277" t="s">
        <v>1008</v>
      </c>
      <c r="H203" s="278">
        <v>29796700</v>
      </c>
      <c r="I203" s="278">
        <v>29796700</v>
      </c>
      <c r="J203" s="279">
        <f t="shared" si="3"/>
        <v>0</v>
      </c>
      <c r="K203" s="116"/>
    </row>
    <row r="204" spans="1:11" s="117" customFormat="1" ht="22.5">
      <c r="A204" s="271" t="s">
        <v>431</v>
      </c>
      <c r="B204" s="272">
        <v>200</v>
      </c>
      <c r="C204" s="273">
        <v>201</v>
      </c>
      <c r="D204" s="274">
        <v>412</v>
      </c>
      <c r="E204" s="275" t="s">
        <v>326</v>
      </c>
      <c r="F204" s="280" t="s">
        <v>147</v>
      </c>
      <c r="G204" s="277" t="s">
        <v>1008</v>
      </c>
      <c r="H204" s="278">
        <v>29796700</v>
      </c>
      <c r="I204" s="278">
        <v>29796700</v>
      </c>
      <c r="J204" s="279">
        <f t="shared" si="3"/>
        <v>0</v>
      </c>
      <c r="K204" s="116"/>
    </row>
    <row r="205" spans="1:11" s="115" customFormat="1" ht="22.5">
      <c r="A205" s="244" t="s">
        <v>432</v>
      </c>
      <c r="B205" s="256">
        <v>200</v>
      </c>
      <c r="C205" s="245">
        <v>201</v>
      </c>
      <c r="D205" s="252">
        <v>412</v>
      </c>
      <c r="E205" s="253" t="s">
        <v>326</v>
      </c>
      <c r="F205" s="254" t="s">
        <v>147</v>
      </c>
      <c r="G205" s="255">
        <v>242</v>
      </c>
      <c r="H205" s="251">
        <v>29796700</v>
      </c>
      <c r="I205" s="251">
        <v>29796700</v>
      </c>
      <c r="J205" s="246">
        <f t="shared" si="3"/>
        <v>0</v>
      </c>
      <c r="K205" s="114"/>
    </row>
    <row r="206" spans="1:11" s="117" customFormat="1" ht="90">
      <c r="A206" s="271" t="s">
        <v>968</v>
      </c>
      <c r="B206" s="272">
        <v>200</v>
      </c>
      <c r="C206" s="273">
        <v>201</v>
      </c>
      <c r="D206" s="274">
        <v>412</v>
      </c>
      <c r="E206" s="275" t="s">
        <v>327</v>
      </c>
      <c r="F206" s="276" t="s">
        <v>1008</v>
      </c>
      <c r="G206" s="277" t="s">
        <v>1008</v>
      </c>
      <c r="H206" s="278">
        <v>3154000</v>
      </c>
      <c r="I206" s="278">
        <v>2966462.52</v>
      </c>
      <c r="J206" s="279">
        <f t="shared" si="3"/>
        <v>187537.47999999998</v>
      </c>
      <c r="K206" s="116"/>
    </row>
    <row r="207" spans="1:11" s="117" customFormat="1" ht="22.5">
      <c r="A207" s="271" t="s">
        <v>49</v>
      </c>
      <c r="B207" s="272">
        <v>200</v>
      </c>
      <c r="C207" s="273">
        <v>201</v>
      </c>
      <c r="D207" s="274">
        <v>412</v>
      </c>
      <c r="E207" s="275" t="s">
        <v>327</v>
      </c>
      <c r="F207" s="280" t="s">
        <v>284</v>
      </c>
      <c r="G207" s="277" t="s">
        <v>1008</v>
      </c>
      <c r="H207" s="278">
        <v>3154000</v>
      </c>
      <c r="I207" s="278">
        <v>2966462.52</v>
      </c>
      <c r="J207" s="279">
        <f t="shared" si="3"/>
        <v>187537.47999999998</v>
      </c>
      <c r="K207" s="116"/>
    </row>
    <row r="208" spans="1:11" s="117" customFormat="1" ht="12.75">
      <c r="A208" s="244" t="s">
        <v>714</v>
      </c>
      <c r="B208" s="256">
        <v>200</v>
      </c>
      <c r="C208" s="245">
        <v>201</v>
      </c>
      <c r="D208" s="252">
        <v>412</v>
      </c>
      <c r="E208" s="253" t="s">
        <v>327</v>
      </c>
      <c r="F208" s="254" t="s">
        <v>284</v>
      </c>
      <c r="G208" s="255">
        <v>222</v>
      </c>
      <c r="H208" s="251">
        <v>120000</v>
      </c>
      <c r="I208" s="251">
        <v>7337.4</v>
      </c>
      <c r="J208" s="246">
        <f t="shared" si="3"/>
        <v>112662.6</v>
      </c>
      <c r="K208" s="116"/>
    </row>
    <row r="209" spans="1:11" s="115" customFormat="1" ht="12.75">
      <c r="A209" s="244" t="s">
        <v>717</v>
      </c>
      <c r="B209" s="256">
        <v>200</v>
      </c>
      <c r="C209" s="245">
        <v>201</v>
      </c>
      <c r="D209" s="252">
        <v>412</v>
      </c>
      <c r="E209" s="253" t="s">
        <v>327</v>
      </c>
      <c r="F209" s="254" t="s">
        <v>284</v>
      </c>
      <c r="G209" s="255">
        <v>226</v>
      </c>
      <c r="H209" s="251">
        <v>58000</v>
      </c>
      <c r="I209" s="251">
        <v>46111.26</v>
      </c>
      <c r="J209" s="246">
        <f t="shared" si="3"/>
        <v>11888.739999999998</v>
      </c>
      <c r="K209" s="114"/>
    </row>
    <row r="210" spans="1:11" s="117" customFormat="1" ht="12.75">
      <c r="A210" s="244" t="s">
        <v>719</v>
      </c>
      <c r="B210" s="256">
        <v>200</v>
      </c>
      <c r="C210" s="245">
        <v>201</v>
      </c>
      <c r="D210" s="252">
        <v>412</v>
      </c>
      <c r="E210" s="253" t="s">
        <v>327</v>
      </c>
      <c r="F210" s="254" t="s">
        <v>284</v>
      </c>
      <c r="G210" s="255">
        <v>310</v>
      </c>
      <c r="H210" s="251">
        <v>2976000</v>
      </c>
      <c r="I210" s="251">
        <v>2913013.86</v>
      </c>
      <c r="J210" s="246">
        <f t="shared" si="3"/>
        <v>62986.14000000013</v>
      </c>
      <c r="K210" s="116"/>
    </row>
    <row r="211" spans="1:11" s="117" customFormat="1" ht="33.75">
      <c r="A211" s="271" t="s">
        <v>946</v>
      </c>
      <c r="B211" s="272">
        <v>200</v>
      </c>
      <c r="C211" s="273">
        <v>201</v>
      </c>
      <c r="D211" s="274">
        <v>412</v>
      </c>
      <c r="E211" s="275" t="s">
        <v>328</v>
      </c>
      <c r="F211" s="276" t="s">
        <v>1008</v>
      </c>
      <c r="G211" s="277" t="s">
        <v>1008</v>
      </c>
      <c r="H211" s="278">
        <v>1174000</v>
      </c>
      <c r="I211" s="278">
        <v>1172937.44</v>
      </c>
      <c r="J211" s="279">
        <f t="shared" si="3"/>
        <v>1062.5600000000559</v>
      </c>
      <c r="K211" s="116"/>
    </row>
    <row r="212" spans="1:11" s="117" customFormat="1" ht="22.5">
      <c r="A212" s="271" t="s">
        <v>49</v>
      </c>
      <c r="B212" s="272">
        <v>200</v>
      </c>
      <c r="C212" s="273">
        <v>201</v>
      </c>
      <c r="D212" s="274">
        <v>412</v>
      </c>
      <c r="E212" s="275" t="s">
        <v>328</v>
      </c>
      <c r="F212" s="280" t="s">
        <v>284</v>
      </c>
      <c r="G212" s="277" t="s">
        <v>1008</v>
      </c>
      <c r="H212" s="278">
        <v>1174000</v>
      </c>
      <c r="I212" s="278">
        <v>1172937.44</v>
      </c>
      <c r="J212" s="279">
        <f t="shared" si="3"/>
        <v>1062.5600000000559</v>
      </c>
      <c r="K212" s="116"/>
    </row>
    <row r="213" spans="1:11" s="117" customFormat="1" ht="12.75">
      <c r="A213" s="244" t="s">
        <v>717</v>
      </c>
      <c r="B213" s="256">
        <v>200</v>
      </c>
      <c r="C213" s="245">
        <v>201</v>
      </c>
      <c r="D213" s="252">
        <v>412</v>
      </c>
      <c r="E213" s="253" t="s">
        <v>328</v>
      </c>
      <c r="F213" s="254" t="s">
        <v>284</v>
      </c>
      <c r="G213" s="255">
        <v>226</v>
      </c>
      <c r="H213" s="251">
        <v>1174000</v>
      </c>
      <c r="I213" s="251">
        <v>1172937.44</v>
      </c>
      <c r="J213" s="246">
        <f t="shared" si="3"/>
        <v>1062.5600000000559</v>
      </c>
      <c r="K213" s="116"/>
    </row>
    <row r="214" spans="1:11" s="117" customFormat="1" ht="33.75">
      <c r="A214" s="271" t="s">
        <v>947</v>
      </c>
      <c r="B214" s="272">
        <v>200</v>
      </c>
      <c r="C214" s="273">
        <v>201</v>
      </c>
      <c r="D214" s="274">
        <v>412</v>
      </c>
      <c r="E214" s="275" t="s">
        <v>329</v>
      </c>
      <c r="F214" s="276" t="s">
        <v>1008</v>
      </c>
      <c r="G214" s="277" t="s">
        <v>1008</v>
      </c>
      <c r="H214" s="278">
        <v>36400</v>
      </c>
      <c r="I214" s="278">
        <v>35360.55</v>
      </c>
      <c r="J214" s="279">
        <f t="shared" si="3"/>
        <v>1039.449999999997</v>
      </c>
      <c r="K214" s="116"/>
    </row>
    <row r="215" spans="1:11" s="117" customFormat="1" ht="22.5">
      <c r="A215" s="271" t="s">
        <v>431</v>
      </c>
      <c r="B215" s="272">
        <v>200</v>
      </c>
      <c r="C215" s="273">
        <v>201</v>
      </c>
      <c r="D215" s="274">
        <v>412</v>
      </c>
      <c r="E215" s="275" t="s">
        <v>329</v>
      </c>
      <c r="F215" s="280" t="s">
        <v>147</v>
      </c>
      <c r="G215" s="277" t="s">
        <v>1008</v>
      </c>
      <c r="H215" s="278">
        <v>36400</v>
      </c>
      <c r="I215" s="278">
        <v>35360.55</v>
      </c>
      <c r="J215" s="279">
        <f t="shared" si="3"/>
        <v>1039.449999999997</v>
      </c>
      <c r="K215" s="116"/>
    </row>
    <row r="216" spans="1:11" s="117" customFormat="1" ht="22.5">
      <c r="A216" s="244" t="s">
        <v>432</v>
      </c>
      <c r="B216" s="256">
        <v>200</v>
      </c>
      <c r="C216" s="245">
        <v>201</v>
      </c>
      <c r="D216" s="252">
        <v>412</v>
      </c>
      <c r="E216" s="253" t="s">
        <v>329</v>
      </c>
      <c r="F216" s="254" t="s">
        <v>147</v>
      </c>
      <c r="G216" s="255">
        <v>242</v>
      </c>
      <c r="H216" s="251">
        <v>36400</v>
      </c>
      <c r="I216" s="251">
        <v>35360.55</v>
      </c>
      <c r="J216" s="246">
        <f t="shared" si="3"/>
        <v>1039.449999999997</v>
      </c>
      <c r="K216" s="116"/>
    </row>
    <row r="217" spans="1:11" s="117" customFormat="1" ht="45">
      <c r="A217" s="271" t="s">
        <v>948</v>
      </c>
      <c r="B217" s="272">
        <v>200</v>
      </c>
      <c r="C217" s="273">
        <v>201</v>
      </c>
      <c r="D217" s="274">
        <v>412</v>
      </c>
      <c r="E217" s="275" t="s">
        <v>330</v>
      </c>
      <c r="F217" s="276" t="s">
        <v>1008</v>
      </c>
      <c r="G217" s="277" t="s">
        <v>1008</v>
      </c>
      <c r="H217" s="278">
        <v>2886800</v>
      </c>
      <c r="I217" s="278">
        <v>1986726.67</v>
      </c>
      <c r="J217" s="279">
        <f t="shared" si="3"/>
        <v>900073.3300000001</v>
      </c>
      <c r="K217" s="116"/>
    </row>
    <row r="218" spans="1:11" s="117" customFormat="1" ht="22.5">
      <c r="A218" s="271" t="s">
        <v>49</v>
      </c>
      <c r="B218" s="272">
        <v>200</v>
      </c>
      <c r="C218" s="273">
        <v>201</v>
      </c>
      <c r="D218" s="274">
        <v>412</v>
      </c>
      <c r="E218" s="275" t="s">
        <v>330</v>
      </c>
      <c r="F218" s="280" t="s">
        <v>284</v>
      </c>
      <c r="G218" s="277" t="s">
        <v>1008</v>
      </c>
      <c r="H218" s="278">
        <v>2886800</v>
      </c>
      <c r="I218" s="278">
        <v>1986726.67</v>
      </c>
      <c r="J218" s="279">
        <f t="shared" si="3"/>
        <v>900073.3300000001</v>
      </c>
      <c r="K218" s="116"/>
    </row>
    <row r="219" spans="1:11" s="117" customFormat="1" ht="12.75">
      <c r="A219" s="244" t="s">
        <v>718</v>
      </c>
      <c r="B219" s="256">
        <v>200</v>
      </c>
      <c r="C219" s="245">
        <v>201</v>
      </c>
      <c r="D219" s="252">
        <v>412</v>
      </c>
      <c r="E219" s="253" t="s">
        <v>330</v>
      </c>
      <c r="F219" s="254" t="s">
        <v>284</v>
      </c>
      <c r="G219" s="255">
        <v>290</v>
      </c>
      <c r="H219" s="251">
        <v>2886800</v>
      </c>
      <c r="I219" s="251">
        <v>1986726.67</v>
      </c>
      <c r="J219" s="246">
        <f t="shared" si="3"/>
        <v>900073.3300000001</v>
      </c>
      <c r="K219" s="116"/>
    </row>
    <row r="220" spans="1:11" s="117" customFormat="1" ht="56.25">
      <c r="A220" s="271" t="s">
        <v>660</v>
      </c>
      <c r="B220" s="272">
        <v>200</v>
      </c>
      <c r="C220" s="273">
        <v>201</v>
      </c>
      <c r="D220" s="274">
        <v>412</v>
      </c>
      <c r="E220" s="275" t="s">
        <v>331</v>
      </c>
      <c r="F220" s="276" t="s">
        <v>1008</v>
      </c>
      <c r="G220" s="277" t="s">
        <v>1008</v>
      </c>
      <c r="H220" s="278">
        <v>10720600</v>
      </c>
      <c r="I220" s="278">
        <v>9607954.93</v>
      </c>
      <c r="J220" s="279">
        <f t="shared" si="3"/>
        <v>1112645.0700000003</v>
      </c>
      <c r="K220" s="116"/>
    </row>
    <row r="221" spans="1:11" s="117" customFormat="1" ht="22.5">
      <c r="A221" s="271" t="s">
        <v>49</v>
      </c>
      <c r="B221" s="272">
        <v>200</v>
      </c>
      <c r="C221" s="273">
        <v>201</v>
      </c>
      <c r="D221" s="274">
        <v>412</v>
      </c>
      <c r="E221" s="275" t="s">
        <v>331</v>
      </c>
      <c r="F221" s="280" t="s">
        <v>284</v>
      </c>
      <c r="G221" s="277" t="s">
        <v>1008</v>
      </c>
      <c r="H221" s="278">
        <v>10720600</v>
      </c>
      <c r="I221" s="278">
        <v>9607954.93</v>
      </c>
      <c r="J221" s="279">
        <f t="shared" si="3"/>
        <v>1112645.0700000003</v>
      </c>
      <c r="K221" s="116"/>
    </row>
    <row r="222" spans="1:11" s="117" customFormat="1" ht="12.75">
      <c r="A222" s="244" t="s">
        <v>717</v>
      </c>
      <c r="B222" s="256">
        <v>200</v>
      </c>
      <c r="C222" s="245">
        <v>201</v>
      </c>
      <c r="D222" s="252">
        <v>412</v>
      </c>
      <c r="E222" s="253" t="s">
        <v>331</v>
      </c>
      <c r="F222" s="254" t="s">
        <v>284</v>
      </c>
      <c r="G222" s="255">
        <v>226</v>
      </c>
      <c r="H222" s="251">
        <v>1559226.26</v>
      </c>
      <c r="I222" s="251">
        <v>1559226.24</v>
      </c>
      <c r="J222" s="246">
        <f t="shared" si="3"/>
        <v>0.02000000001862645</v>
      </c>
      <c r="K222" s="116"/>
    </row>
    <row r="223" spans="1:11" s="115" customFormat="1" ht="12.75">
      <c r="A223" s="244" t="s">
        <v>718</v>
      </c>
      <c r="B223" s="256">
        <v>200</v>
      </c>
      <c r="C223" s="245">
        <v>201</v>
      </c>
      <c r="D223" s="252">
        <v>412</v>
      </c>
      <c r="E223" s="253" t="s">
        <v>331</v>
      </c>
      <c r="F223" s="254" t="s">
        <v>284</v>
      </c>
      <c r="G223" s="255">
        <v>290</v>
      </c>
      <c r="H223" s="251">
        <v>9161373.74</v>
      </c>
      <c r="I223" s="251">
        <v>8048728.69</v>
      </c>
      <c r="J223" s="246">
        <f t="shared" si="3"/>
        <v>1112645.0499999998</v>
      </c>
      <c r="K223" s="114"/>
    </row>
    <row r="224" spans="1:11" s="117" customFormat="1" ht="12.75">
      <c r="A224" s="244" t="s">
        <v>720</v>
      </c>
      <c r="B224" s="256">
        <v>200</v>
      </c>
      <c r="C224" s="245">
        <v>201</v>
      </c>
      <c r="D224" s="252">
        <v>412</v>
      </c>
      <c r="E224" s="253" t="s">
        <v>331</v>
      </c>
      <c r="F224" s="254" t="s">
        <v>284</v>
      </c>
      <c r="G224" s="255">
        <v>340</v>
      </c>
      <c r="H224" s="251">
        <v>0</v>
      </c>
      <c r="I224" s="251">
        <v>0</v>
      </c>
      <c r="J224" s="246">
        <f t="shared" si="3"/>
        <v>0</v>
      </c>
      <c r="K224" s="116"/>
    </row>
    <row r="225" spans="1:11" s="117" customFormat="1" ht="12.75">
      <c r="A225" s="271" t="s">
        <v>46</v>
      </c>
      <c r="B225" s="272">
        <v>200</v>
      </c>
      <c r="C225" s="273">
        <v>201</v>
      </c>
      <c r="D225" s="274">
        <v>412</v>
      </c>
      <c r="E225" s="275" t="s">
        <v>278</v>
      </c>
      <c r="F225" s="276" t="s">
        <v>1008</v>
      </c>
      <c r="G225" s="277" t="s">
        <v>1008</v>
      </c>
      <c r="H225" s="278">
        <v>3000000</v>
      </c>
      <c r="I225" s="278">
        <v>2706200</v>
      </c>
      <c r="J225" s="279">
        <f t="shared" si="3"/>
        <v>293800</v>
      </c>
      <c r="K225" s="116"/>
    </row>
    <row r="226" spans="1:11" s="117" customFormat="1" ht="78.75">
      <c r="A226" s="271" t="s">
        <v>657</v>
      </c>
      <c r="B226" s="272">
        <v>200</v>
      </c>
      <c r="C226" s="273">
        <v>201</v>
      </c>
      <c r="D226" s="274">
        <v>412</v>
      </c>
      <c r="E226" s="275" t="s">
        <v>332</v>
      </c>
      <c r="F226" s="276" t="s">
        <v>1008</v>
      </c>
      <c r="G226" s="277" t="s">
        <v>1008</v>
      </c>
      <c r="H226" s="278">
        <v>3000000</v>
      </c>
      <c r="I226" s="278">
        <v>2706200</v>
      </c>
      <c r="J226" s="279">
        <f t="shared" si="3"/>
        <v>293800</v>
      </c>
      <c r="K226" s="116"/>
    </row>
    <row r="227" spans="1:11" s="117" customFormat="1" ht="22.5">
      <c r="A227" s="271" t="s">
        <v>431</v>
      </c>
      <c r="B227" s="272">
        <v>200</v>
      </c>
      <c r="C227" s="273">
        <v>201</v>
      </c>
      <c r="D227" s="274">
        <v>412</v>
      </c>
      <c r="E227" s="275" t="s">
        <v>332</v>
      </c>
      <c r="F227" s="280" t="s">
        <v>147</v>
      </c>
      <c r="G227" s="277" t="s">
        <v>1008</v>
      </c>
      <c r="H227" s="278">
        <v>3000000</v>
      </c>
      <c r="I227" s="278">
        <v>2706200</v>
      </c>
      <c r="J227" s="279">
        <f t="shared" si="3"/>
        <v>293800</v>
      </c>
      <c r="K227" s="116"/>
    </row>
    <row r="228" spans="1:11" s="117" customFormat="1" ht="22.5">
      <c r="A228" s="244" t="s">
        <v>432</v>
      </c>
      <c r="B228" s="256">
        <v>200</v>
      </c>
      <c r="C228" s="245">
        <v>201</v>
      </c>
      <c r="D228" s="252">
        <v>412</v>
      </c>
      <c r="E228" s="253" t="s">
        <v>332</v>
      </c>
      <c r="F228" s="254" t="s">
        <v>147</v>
      </c>
      <c r="G228" s="255">
        <v>242</v>
      </c>
      <c r="H228" s="251">
        <v>3000000</v>
      </c>
      <c r="I228" s="251">
        <v>2706200</v>
      </c>
      <c r="J228" s="246">
        <f t="shared" si="3"/>
        <v>293800</v>
      </c>
      <c r="K228" s="116"/>
    </row>
    <row r="229" spans="1:11" s="115" customFormat="1" ht="12.75">
      <c r="A229" s="271" t="s">
        <v>333</v>
      </c>
      <c r="B229" s="272">
        <v>200</v>
      </c>
      <c r="C229" s="273">
        <v>201</v>
      </c>
      <c r="D229" s="274">
        <v>600</v>
      </c>
      <c r="E229" s="275" t="s">
        <v>276</v>
      </c>
      <c r="F229" s="276" t="s">
        <v>1008</v>
      </c>
      <c r="G229" s="277" t="s">
        <v>1008</v>
      </c>
      <c r="H229" s="278">
        <v>4817600</v>
      </c>
      <c r="I229" s="278">
        <v>4817541.92</v>
      </c>
      <c r="J229" s="279">
        <f t="shared" si="3"/>
        <v>58.080000000074506</v>
      </c>
      <c r="K229" s="114"/>
    </row>
    <row r="230" spans="1:11" s="117" customFormat="1" ht="12.75">
      <c r="A230" s="271" t="s">
        <v>118</v>
      </c>
      <c r="B230" s="272">
        <v>200</v>
      </c>
      <c r="C230" s="273">
        <v>201</v>
      </c>
      <c r="D230" s="274">
        <v>605</v>
      </c>
      <c r="E230" s="275" t="s">
        <v>276</v>
      </c>
      <c r="F230" s="276" t="s">
        <v>1008</v>
      </c>
      <c r="G230" s="277" t="s">
        <v>1008</v>
      </c>
      <c r="H230" s="278">
        <v>4817600</v>
      </c>
      <c r="I230" s="278">
        <v>4817541.92</v>
      </c>
      <c r="J230" s="279">
        <f t="shared" si="3"/>
        <v>58.080000000074506</v>
      </c>
      <c r="K230" s="116"/>
    </row>
    <row r="231" spans="1:11" s="117" customFormat="1" ht="12.75">
      <c r="A231" s="271" t="s">
        <v>46</v>
      </c>
      <c r="B231" s="272">
        <v>200</v>
      </c>
      <c r="C231" s="273">
        <v>201</v>
      </c>
      <c r="D231" s="274">
        <v>605</v>
      </c>
      <c r="E231" s="275" t="s">
        <v>278</v>
      </c>
      <c r="F231" s="276" t="s">
        <v>1008</v>
      </c>
      <c r="G231" s="277" t="s">
        <v>1008</v>
      </c>
      <c r="H231" s="278">
        <v>4817600</v>
      </c>
      <c r="I231" s="278">
        <v>4817541.92</v>
      </c>
      <c r="J231" s="279">
        <f t="shared" si="3"/>
        <v>58.080000000074506</v>
      </c>
      <c r="K231" s="116"/>
    </row>
    <row r="232" spans="1:11" s="115" customFormat="1" ht="33.75">
      <c r="A232" s="271" t="s">
        <v>435</v>
      </c>
      <c r="B232" s="272">
        <v>200</v>
      </c>
      <c r="C232" s="273">
        <v>201</v>
      </c>
      <c r="D232" s="274">
        <v>605</v>
      </c>
      <c r="E232" s="275" t="s">
        <v>334</v>
      </c>
      <c r="F232" s="276" t="s">
        <v>1008</v>
      </c>
      <c r="G232" s="277" t="s">
        <v>1008</v>
      </c>
      <c r="H232" s="278">
        <v>4817600</v>
      </c>
      <c r="I232" s="278">
        <v>4817541.92</v>
      </c>
      <c r="J232" s="279">
        <f t="shared" si="3"/>
        <v>58.080000000074506</v>
      </c>
      <c r="K232" s="114"/>
    </row>
    <row r="233" spans="1:11" s="117" customFormat="1" ht="22.5">
      <c r="A233" s="271" t="s">
        <v>47</v>
      </c>
      <c r="B233" s="272">
        <v>200</v>
      </c>
      <c r="C233" s="273">
        <v>201</v>
      </c>
      <c r="D233" s="274">
        <v>605</v>
      </c>
      <c r="E233" s="275" t="s">
        <v>334</v>
      </c>
      <c r="F233" s="280" t="s">
        <v>280</v>
      </c>
      <c r="G233" s="277" t="s">
        <v>1008</v>
      </c>
      <c r="H233" s="278">
        <v>4303003.25</v>
      </c>
      <c r="I233" s="278">
        <v>4302945.17</v>
      </c>
      <c r="J233" s="279">
        <f t="shared" si="3"/>
        <v>58.080000000074506</v>
      </c>
      <c r="K233" s="116"/>
    </row>
    <row r="234" spans="1:11" s="117" customFormat="1" ht="12.75">
      <c r="A234" s="244" t="s">
        <v>1020</v>
      </c>
      <c r="B234" s="256">
        <v>200</v>
      </c>
      <c r="C234" s="245">
        <v>201</v>
      </c>
      <c r="D234" s="252">
        <v>605</v>
      </c>
      <c r="E234" s="253" t="s">
        <v>334</v>
      </c>
      <c r="F234" s="254" t="s">
        <v>280</v>
      </c>
      <c r="G234" s="255">
        <v>211</v>
      </c>
      <c r="H234" s="251">
        <v>3373049.45</v>
      </c>
      <c r="I234" s="251">
        <v>3373049.45</v>
      </c>
      <c r="J234" s="246">
        <f t="shared" si="3"/>
        <v>0</v>
      </c>
      <c r="K234" s="116"/>
    </row>
    <row r="235" spans="1:11" s="117" customFormat="1" ht="12.75">
      <c r="A235" s="244" t="s">
        <v>712</v>
      </c>
      <c r="B235" s="256">
        <v>200</v>
      </c>
      <c r="C235" s="245">
        <v>201</v>
      </c>
      <c r="D235" s="252">
        <v>605</v>
      </c>
      <c r="E235" s="253" t="s">
        <v>334</v>
      </c>
      <c r="F235" s="254" t="s">
        <v>280</v>
      </c>
      <c r="G235" s="255">
        <v>213</v>
      </c>
      <c r="H235" s="251">
        <v>929953.8</v>
      </c>
      <c r="I235" s="251">
        <v>929895.72</v>
      </c>
      <c r="J235" s="246">
        <f t="shared" si="3"/>
        <v>58.080000000074506</v>
      </c>
      <c r="K235" s="116"/>
    </row>
    <row r="236" spans="1:11" s="117" customFormat="1" ht="22.5">
      <c r="A236" s="271" t="s">
        <v>48</v>
      </c>
      <c r="B236" s="272">
        <v>200</v>
      </c>
      <c r="C236" s="273">
        <v>201</v>
      </c>
      <c r="D236" s="274">
        <v>605</v>
      </c>
      <c r="E236" s="275" t="s">
        <v>334</v>
      </c>
      <c r="F236" s="280" t="s">
        <v>282</v>
      </c>
      <c r="G236" s="277" t="s">
        <v>1008</v>
      </c>
      <c r="H236" s="278">
        <v>403144.6</v>
      </c>
      <c r="I236" s="278">
        <v>403144.6</v>
      </c>
      <c r="J236" s="279">
        <f t="shared" si="3"/>
        <v>0</v>
      </c>
      <c r="K236" s="116"/>
    </row>
    <row r="237" spans="1:11" s="115" customFormat="1" ht="12.75">
      <c r="A237" s="244" t="s">
        <v>711</v>
      </c>
      <c r="B237" s="256">
        <v>200</v>
      </c>
      <c r="C237" s="245">
        <v>201</v>
      </c>
      <c r="D237" s="252">
        <v>605</v>
      </c>
      <c r="E237" s="253" t="s">
        <v>334</v>
      </c>
      <c r="F237" s="254" t="s">
        <v>282</v>
      </c>
      <c r="G237" s="255">
        <v>212</v>
      </c>
      <c r="H237" s="251">
        <v>313524.6</v>
      </c>
      <c r="I237" s="251">
        <v>313524.6</v>
      </c>
      <c r="J237" s="246">
        <f t="shared" si="3"/>
        <v>0</v>
      </c>
      <c r="K237" s="114"/>
    </row>
    <row r="238" spans="1:11" s="117" customFormat="1" ht="12.75">
      <c r="A238" s="244" t="s">
        <v>714</v>
      </c>
      <c r="B238" s="256">
        <v>200</v>
      </c>
      <c r="C238" s="245">
        <v>201</v>
      </c>
      <c r="D238" s="252">
        <v>605</v>
      </c>
      <c r="E238" s="253" t="s">
        <v>334</v>
      </c>
      <c r="F238" s="254" t="s">
        <v>282</v>
      </c>
      <c r="G238" s="255">
        <v>222</v>
      </c>
      <c r="H238" s="251">
        <v>77120</v>
      </c>
      <c r="I238" s="251">
        <v>77120</v>
      </c>
      <c r="J238" s="246">
        <f t="shared" si="3"/>
        <v>0</v>
      </c>
      <c r="K238" s="116"/>
    </row>
    <row r="239" spans="1:11" s="117" customFormat="1" ht="12.75">
      <c r="A239" s="244" t="s">
        <v>717</v>
      </c>
      <c r="B239" s="256">
        <v>200</v>
      </c>
      <c r="C239" s="245">
        <v>201</v>
      </c>
      <c r="D239" s="252">
        <v>605</v>
      </c>
      <c r="E239" s="253" t="s">
        <v>334</v>
      </c>
      <c r="F239" s="254" t="s">
        <v>282</v>
      </c>
      <c r="G239" s="255">
        <v>226</v>
      </c>
      <c r="H239" s="251">
        <v>12500</v>
      </c>
      <c r="I239" s="251">
        <v>12500</v>
      </c>
      <c r="J239" s="246">
        <f t="shared" si="3"/>
        <v>0</v>
      </c>
      <c r="K239" s="116"/>
    </row>
    <row r="240" spans="1:11" s="117" customFormat="1" ht="22.5">
      <c r="A240" s="271" t="s">
        <v>49</v>
      </c>
      <c r="B240" s="272">
        <v>200</v>
      </c>
      <c r="C240" s="273">
        <v>201</v>
      </c>
      <c r="D240" s="274">
        <v>605</v>
      </c>
      <c r="E240" s="275" t="s">
        <v>334</v>
      </c>
      <c r="F240" s="280" t="s">
        <v>284</v>
      </c>
      <c r="G240" s="277" t="s">
        <v>1008</v>
      </c>
      <c r="H240" s="278">
        <v>111452.15</v>
      </c>
      <c r="I240" s="278">
        <v>111452.15</v>
      </c>
      <c r="J240" s="279">
        <f t="shared" si="3"/>
        <v>0</v>
      </c>
      <c r="K240" s="116"/>
    </row>
    <row r="241" spans="1:11" s="117" customFormat="1" ht="12.75">
      <c r="A241" s="244" t="s">
        <v>713</v>
      </c>
      <c r="B241" s="256">
        <v>200</v>
      </c>
      <c r="C241" s="245">
        <v>201</v>
      </c>
      <c r="D241" s="252">
        <v>605</v>
      </c>
      <c r="E241" s="253" t="s">
        <v>334</v>
      </c>
      <c r="F241" s="254" t="s">
        <v>284</v>
      </c>
      <c r="G241" s="255">
        <v>221</v>
      </c>
      <c r="H241" s="251">
        <v>25000</v>
      </c>
      <c r="I241" s="251">
        <v>25000</v>
      </c>
      <c r="J241" s="246">
        <f t="shared" si="3"/>
        <v>0</v>
      </c>
      <c r="K241" s="116"/>
    </row>
    <row r="242" spans="1:11" s="117" customFormat="1" ht="12.75">
      <c r="A242" s="244" t="s">
        <v>717</v>
      </c>
      <c r="B242" s="256">
        <v>200</v>
      </c>
      <c r="C242" s="245">
        <v>201</v>
      </c>
      <c r="D242" s="252">
        <v>605</v>
      </c>
      <c r="E242" s="253" t="s">
        <v>334</v>
      </c>
      <c r="F242" s="254" t="s">
        <v>284</v>
      </c>
      <c r="G242" s="255">
        <v>226</v>
      </c>
      <c r="H242" s="251">
        <v>0</v>
      </c>
      <c r="I242" s="251">
        <v>0</v>
      </c>
      <c r="J242" s="246">
        <f t="shared" si="3"/>
        <v>0</v>
      </c>
      <c r="K242" s="116"/>
    </row>
    <row r="243" spans="1:11" s="117" customFormat="1" ht="12.75">
      <c r="A243" s="244" t="s">
        <v>720</v>
      </c>
      <c r="B243" s="256">
        <v>200</v>
      </c>
      <c r="C243" s="245">
        <v>201</v>
      </c>
      <c r="D243" s="252">
        <v>605</v>
      </c>
      <c r="E243" s="253" t="s">
        <v>334</v>
      </c>
      <c r="F243" s="254" t="s">
        <v>284</v>
      </c>
      <c r="G243" s="255">
        <v>340</v>
      </c>
      <c r="H243" s="251">
        <v>86452.15</v>
      </c>
      <c r="I243" s="251">
        <v>86452.15</v>
      </c>
      <c r="J243" s="246">
        <f t="shared" si="3"/>
        <v>0</v>
      </c>
      <c r="K243" s="116"/>
    </row>
    <row r="244" spans="1:11" s="117" customFormat="1" ht="12.75">
      <c r="A244" s="271" t="s">
        <v>335</v>
      </c>
      <c r="B244" s="272">
        <v>200</v>
      </c>
      <c r="C244" s="273">
        <v>201</v>
      </c>
      <c r="D244" s="274">
        <v>700</v>
      </c>
      <c r="E244" s="275" t="s">
        <v>276</v>
      </c>
      <c r="F244" s="276" t="s">
        <v>1008</v>
      </c>
      <c r="G244" s="277" t="s">
        <v>1008</v>
      </c>
      <c r="H244" s="278">
        <v>96568970.72000001</v>
      </c>
      <c r="I244" s="278">
        <v>96286942.60999998</v>
      </c>
      <c r="J244" s="279">
        <f t="shared" si="3"/>
        <v>282028.1100000292</v>
      </c>
      <c r="K244" s="116"/>
    </row>
    <row r="245" spans="1:11" s="117" customFormat="1" ht="12.75">
      <c r="A245" s="271" t="s">
        <v>151</v>
      </c>
      <c r="B245" s="272">
        <v>200</v>
      </c>
      <c r="C245" s="273">
        <v>201</v>
      </c>
      <c r="D245" s="274">
        <v>702</v>
      </c>
      <c r="E245" s="275" t="s">
        <v>276</v>
      </c>
      <c r="F245" s="276" t="s">
        <v>1008</v>
      </c>
      <c r="G245" s="277" t="s">
        <v>1008</v>
      </c>
      <c r="H245" s="278">
        <v>84081218.01</v>
      </c>
      <c r="I245" s="278">
        <v>83845295.08</v>
      </c>
      <c r="J245" s="279">
        <f t="shared" si="3"/>
        <v>235922.93000000715</v>
      </c>
      <c r="K245" s="116"/>
    </row>
    <row r="246" spans="1:11" s="117" customFormat="1" ht="22.5">
      <c r="A246" s="271" t="s">
        <v>941</v>
      </c>
      <c r="B246" s="272">
        <v>200</v>
      </c>
      <c r="C246" s="273">
        <v>201</v>
      </c>
      <c r="D246" s="274">
        <v>702</v>
      </c>
      <c r="E246" s="275" t="s">
        <v>293</v>
      </c>
      <c r="F246" s="276" t="s">
        <v>1008</v>
      </c>
      <c r="G246" s="277" t="s">
        <v>1008</v>
      </c>
      <c r="H246" s="278">
        <v>84033406.01</v>
      </c>
      <c r="I246" s="278">
        <v>83797483.08</v>
      </c>
      <c r="J246" s="279">
        <f t="shared" si="3"/>
        <v>235922.93000000715</v>
      </c>
      <c r="K246" s="116"/>
    </row>
    <row r="247" spans="1:11" s="117" customFormat="1" ht="67.5">
      <c r="A247" s="271" t="s">
        <v>661</v>
      </c>
      <c r="B247" s="272">
        <v>200</v>
      </c>
      <c r="C247" s="273">
        <v>201</v>
      </c>
      <c r="D247" s="274">
        <v>702</v>
      </c>
      <c r="E247" s="275" t="s">
        <v>336</v>
      </c>
      <c r="F247" s="276" t="s">
        <v>1008</v>
      </c>
      <c r="G247" s="277" t="s">
        <v>1008</v>
      </c>
      <c r="H247" s="278">
        <v>84033406.01</v>
      </c>
      <c r="I247" s="278">
        <v>83797483.08</v>
      </c>
      <c r="J247" s="279">
        <f t="shared" si="3"/>
        <v>235922.93000000715</v>
      </c>
      <c r="K247" s="116"/>
    </row>
    <row r="248" spans="1:11" s="115" customFormat="1" ht="12.75">
      <c r="A248" s="271" t="s">
        <v>162</v>
      </c>
      <c r="B248" s="272">
        <v>200</v>
      </c>
      <c r="C248" s="273">
        <v>201</v>
      </c>
      <c r="D248" s="274">
        <v>702</v>
      </c>
      <c r="E248" s="275" t="s">
        <v>336</v>
      </c>
      <c r="F248" s="280" t="s">
        <v>778</v>
      </c>
      <c r="G248" s="277" t="s">
        <v>1008</v>
      </c>
      <c r="H248" s="278">
        <v>84033406.01</v>
      </c>
      <c r="I248" s="278">
        <v>83797483.08</v>
      </c>
      <c r="J248" s="279">
        <f t="shared" si="3"/>
        <v>235922.93000000715</v>
      </c>
      <c r="K248" s="114"/>
    </row>
    <row r="249" spans="1:11" s="117" customFormat="1" ht="12.75">
      <c r="A249" s="244" t="s">
        <v>587</v>
      </c>
      <c r="B249" s="256">
        <v>200</v>
      </c>
      <c r="C249" s="245">
        <v>201</v>
      </c>
      <c r="D249" s="252">
        <v>702</v>
      </c>
      <c r="E249" s="253" t="s">
        <v>336</v>
      </c>
      <c r="F249" s="254" t="s">
        <v>778</v>
      </c>
      <c r="G249" s="255">
        <v>251</v>
      </c>
      <c r="H249" s="251">
        <v>84033406.01</v>
      </c>
      <c r="I249" s="251">
        <v>83797483.08</v>
      </c>
      <c r="J249" s="246">
        <f t="shared" si="3"/>
        <v>235922.93000000715</v>
      </c>
      <c r="K249" s="116"/>
    </row>
    <row r="250" spans="1:11" s="117" customFormat="1" ht="12.75">
      <c r="A250" s="271" t="s">
        <v>46</v>
      </c>
      <c r="B250" s="272">
        <v>200</v>
      </c>
      <c r="C250" s="273">
        <v>201</v>
      </c>
      <c r="D250" s="274">
        <v>702</v>
      </c>
      <c r="E250" s="275" t="s">
        <v>278</v>
      </c>
      <c r="F250" s="276" t="s">
        <v>1008</v>
      </c>
      <c r="G250" s="277" t="s">
        <v>1008</v>
      </c>
      <c r="H250" s="278">
        <v>47812</v>
      </c>
      <c r="I250" s="278">
        <v>47812</v>
      </c>
      <c r="J250" s="279">
        <f t="shared" si="3"/>
        <v>0</v>
      </c>
      <c r="K250" s="116"/>
    </row>
    <row r="251" spans="1:11" s="117" customFormat="1" ht="45">
      <c r="A251" s="271" t="s">
        <v>658</v>
      </c>
      <c r="B251" s="272">
        <v>200</v>
      </c>
      <c r="C251" s="273">
        <v>201</v>
      </c>
      <c r="D251" s="274">
        <v>702</v>
      </c>
      <c r="E251" s="275" t="s">
        <v>337</v>
      </c>
      <c r="F251" s="276" t="s">
        <v>1008</v>
      </c>
      <c r="G251" s="277" t="s">
        <v>1008</v>
      </c>
      <c r="H251" s="278">
        <v>47812</v>
      </c>
      <c r="I251" s="278">
        <v>47812</v>
      </c>
      <c r="J251" s="279">
        <f t="shared" si="3"/>
        <v>0</v>
      </c>
      <c r="K251" s="116"/>
    </row>
    <row r="252" spans="1:11" s="115" customFormat="1" ht="12.75">
      <c r="A252" s="271" t="s">
        <v>162</v>
      </c>
      <c r="B252" s="272">
        <v>200</v>
      </c>
      <c r="C252" s="273">
        <v>201</v>
      </c>
      <c r="D252" s="274">
        <v>702</v>
      </c>
      <c r="E252" s="275" t="s">
        <v>337</v>
      </c>
      <c r="F252" s="280" t="s">
        <v>778</v>
      </c>
      <c r="G252" s="277" t="s">
        <v>1008</v>
      </c>
      <c r="H252" s="278">
        <v>47812</v>
      </c>
      <c r="I252" s="278">
        <v>47812</v>
      </c>
      <c r="J252" s="279">
        <f t="shared" si="3"/>
        <v>0</v>
      </c>
      <c r="K252" s="114"/>
    </row>
    <row r="253" spans="1:11" s="117" customFormat="1" ht="12.75">
      <c r="A253" s="244" t="s">
        <v>587</v>
      </c>
      <c r="B253" s="256">
        <v>200</v>
      </c>
      <c r="C253" s="245">
        <v>201</v>
      </c>
      <c r="D253" s="252">
        <v>702</v>
      </c>
      <c r="E253" s="253" t="s">
        <v>337</v>
      </c>
      <c r="F253" s="254" t="s">
        <v>778</v>
      </c>
      <c r="G253" s="255">
        <v>251</v>
      </c>
      <c r="H253" s="251">
        <v>47812</v>
      </c>
      <c r="I253" s="251">
        <v>47812</v>
      </c>
      <c r="J253" s="246">
        <f t="shared" si="3"/>
        <v>0</v>
      </c>
      <c r="K253" s="116"/>
    </row>
    <row r="254" spans="1:11" s="117" customFormat="1" ht="12.75">
      <c r="A254" s="271" t="s">
        <v>709</v>
      </c>
      <c r="B254" s="272">
        <v>200</v>
      </c>
      <c r="C254" s="273">
        <v>201</v>
      </c>
      <c r="D254" s="274">
        <v>707</v>
      </c>
      <c r="E254" s="275" t="s">
        <v>276</v>
      </c>
      <c r="F254" s="276" t="s">
        <v>1008</v>
      </c>
      <c r="G254" s="277" t="s">
        <v>1008</v>
      </c>
      <c r="H254" s="278">
        <v>12487752.71</v>
      </c>
      <c r="I254" s="278">
        <v>12441647.530000001</v>
      </c>
      <c r="J254" s="279">
        <f t="shared" si="3"/>
        <v>46105.1799999997</v>
      </c>
      <c r="K254" s="116"/>
    </row>
    <row r="255" spans="1:11" s="117" customFormat="1" ht="22.5">
      <c r="A255" s="271" t="s">
        <v>949</v>
      </c>
      <c r="B255" s="272">
        <v>200</v>
      </c>
      <c r="C255" s="273">
        <v>201</v>
      </c>
      <c r="D255" s="274">
        <v>707</v>
      </c>
      <c r="E255" s="275" t="s">
        <v>338</v>
      </c>
      <c r="F255" s="276" t="s">
        <v>1008</v>
      </c>
      <c r="G255" s="277" t="s">
        <v>1008</v>
      </c>
      <c r="H255" s="278">
        <v>12487752.71</v>
      </c>
      <c r="I255" s="278">
        <v>12441647.530000001</v>
      </c>
      <c r="J255" s="279">
        <f t="shared" si="3"/>
        <v>46105.1799999997</v>
      </c>
      <c r="K255" s="116"/>
    </row>
    <row r="256" spans="1:11" s="117" customFormat="1" ht="33.75">
      <c r="A256" s="271" t="s">
        <v>436</v>
      </c>
      <c r="B256" s="272">
        <v>200</v>
      </c>
      <c r="C256" s="273">
        <v>201</v>
      </c>
      <c r="D256" s="274">
        <v>707</v>
      </c>
      <c r="E256" s="275" t="s">
        <v>339</v>
      </c>
      <c r="F256" s="276" t="s">
        <v>1008</v>
      </c>
      <c r="G256" s="277" t="s">
        <v>1008</v>
      </c>
      <c r="H256" s="278">
        <v>10652329</v>
      </c>
      <c r="I256" s="278">
        <v>10606628.83</v>
      </c>
      <c r="J256" s="279">
        <f t="shared" si="3"/>
        <v>45700.169999999925</v>
      </c>
      <c r="K256" s="116"/>
    </row>
    <row r="257" spans="1:11" s="117" customFormat="1" ht="22.5">
      <c r="A257" s="271" t="s">
        <v>452</v>
      </c>
      <c r="B257" s="272">
        <v>200</v>
      </c>
      <c r="C257" s="273">
        <v>201</v>
      </c>
      <c r="D257" s="274">
        <v>707</v>
      </c>
      <c r="E257" s="275" t="s">
        <v>339</v>
      </c>
      <c r="F257" s="280" t="s">
        <v>295</v>
      </c>
      <c r="G257" s="277" t="s">
        <v>1008</v>
      </c>
      <c r="H257" s="278">
        <v>8386191.0600000005</v>
      </c>
      <c r="I257" s="278">
        <v>8381918.6899999995</v>
      </c>
      <c r="J257" s="279">
        <f t="shared" si="3"/>
        <v>4272.370000001043</v>
      </c>
      <c r="K257" s="116"/>
    </row>
    <row r="258" spans="1:11" s="117" customFormat="1" ht="12.75">
      <c r="A258" s="244" t="s">
        <v>1020</v>
      </c>
      <c r="B258" s="256">
        <v>200</v>
      </c>
      <c r="C258" s="245">
        <v>201</v>
      </c>
      <c r="D258" s="252">
        <v>707</v>
      </c>
      <c r="E258" s="253" t="s">
        <v>339</v>
      </c>
      <c r="F258" s="254" t="s">
        <v>295</v>
      </c>
      <c r="G258" s="255">
        <v>211</v>
      </c>
      <c r="H258" s="251">
        <v>6455766</v>
      </c>
      <c r="I258" s="251">
        <v>6455732.35</v>
      </c>
      <c r="J258" s="246">
        <f t="shared" si="3"/>
        <v>33.65000000037253</v>
      </c>
      <c r="K258" s="116"/>
    </row>
    <row r="259" spans="1:11" s="117" customFormat="1" ht="12.75">
      <c r="A259" s="244" t="s">
        <v>712</v>
      </c>
      <c r="B259" s="256">
        <v>200</v>
      </c>
      <c r="C259" s="245">
        <v>201</v>
      </c>
      <c r="D259" s="252">
        <v>707</v>
      </c>
      <c r="E259" s="253" t="s">
        <v>339</v>
      </c>
      <c r="F259" s="254" t="s">
        <v>295</v>
      </c>
      <c r="G259" s="255">
        <v>213</v>
      </c>
      <c r="H259" s="251">
        <v>1930425.06</v>
      </c>
      <c r="I259" s="251">
        <v>1926186.34</v>
      </c>
      <c r="J259" s="246">
        <f t="shared" si="3"/>
        <v>4238.719999999972</v>
      </c>
      <c r="K259" s="116"/>
    </row>
    <row r="260" spans="1:11" s="115" customFormat="1" ht="22.5">
      <c r="A260" s="271" t="s">
        <v>453</v>
      </c>
      <c r="B260" s="272">
        <v>200</v>
      </c>
      <c r="C260" s="273">
        <v>201</v>
      </c>
      <c r="D260" s="274">
        <v>707</v>
      </c>
      <c r="E260" s="275" t="s">
        <v>339</v>
      </c>
      <c r="F260" s="280" t="s">
        <v>296</v>
      </c>
      <c r="G260" s="277" t="s">
        <v>1008</v>
      </c>
      <c r="H260" s="278">
        <v>571639.6</v>
      </c>
      <c r="I260" s="278">
        <v>561210.22</v>
      </c>
      <c r="J260" s="279">
        <f t="shared" si="3"/>
        <v>10429.380000000005</v>
      </c>
      <c r="K260" s="114"/>
    </row>
    <row r="261" spans="1:11" s="117" customFormat="1" ht="12.75">
      <c r="A261" s="244" t="s">
        <v>711</v>
      </c>
      <c r="B261" s="256">
        <v>200</v>
      </c>
      <c r="C261" s="245">
        <v>201</v>
      </c>
      <c r="D261" s="252">
        <v>707</v>
      </c>
      <c r="E261" s="253" t="s">
        <v>339</v>
      </c>
      <c r="F261" s="254" t="s">
        <v>296</v>
      </c>
      <c r="G261" s="255">
        <v>212</v>
      </c>
      <c r="H261" s="251">
        <v>411759.6</v>
      </c>
      <c r="I261" s="251">
        <v>401330.22</v>
      </c>
      <c r="J261" s="246">
        <f t="shared" si="3"/>
        <v>10429.380000000005</v>
      </c>
      <c r="K261" s="116"/>
    </row>
    <row r="262" spans="1:11" s="117" customFormat="1" ht="12.75">
      <c r="A262" s="244" t="s">
        <v>714</v>
      </c>
      <c r="B262" s="256">
        <v>200</v>
      </c>
      <c r="C262" s="245">
        <v>201</v>
      </c>
      <c r="D262" s="252">
        <v>707</v>
      </c>
      <c r="E262" s="253" t="s">
        <v>339</v>
      </c>
      <c r="F262" s="254" t="s">
        <v>296</v>
      </c>
      <c r="G262" s="255">
        <v>222</v>
      </c>
      <c r="H262" s="251">
        <v>124370</v>
      </c>
      <c r="I262" s="251">
        <v>124370</v>
      </c>
      <c r="J262" s="246">
        <f t="shared" si="3"/>
        <v>0</v>
      </c>
      <c r="K262" s="116"/>
    </row>
    <row r="263" spans="1:11" s="117" customFormat="1" ht="12.75">
      <c r="A263" s="244" t="s">
        <v>717</v>
      </c>
      <c r="B263" s="256">
        <v>200</v>
      </c>
      <c r="C263" s="245">
        <v>201</v>
      </c>
      <c r="D263" s="252">
        <v>707</v>
      </c>
      <c r="E263" s="253" t="s">
        <v>339</v>
      </c>
      <c r="F263" s="254" t="s">
        <v>296</v>
      </c>
      <c r="G263" s="255">
        <v>226</v>
      </c>
      <c r="H263" s="251">
        <v>35510</v>
      </c>
      <c r="I263" s="251">
        <v>35510</v>
      </c>
      <c r="J263" s="246">
        <f t="shared" si="3"/>
        <v>0</v>
      </c>
      <c r="K263" s="116"/>
    </row>
    <row r="264" spans="1:11" s="115" customFormat="1" ht="22.5">
      <c r="A264" s="271" t="s">
        <v>49</v>
      </c>
      <c r="B264" s="272">
        <v>200</v>
      </c>
      <c r="C264" s="273">
        <v>201</v>
      </c>
      <c r="D264" s="274">
        <v>707</v>
      </c>
      <c r="E264" s="275" t="s">
        <v>339</v>
      </c>
      <c r="F264" s="280" t="s">
        <v>284</v>
      </c>
      <c r="G264" s="277" t="s">
        <v>1008</v>
      </c>
      <c r="H264" s="278">
        <v>1693946.34</v>
      </c>
      <c r="I264" s="278">
        <v>1663184.51</v>
      </c>
      <c r="J264" s="279">
        <f aca="true" t="shared" si="4" ref="J264:J327">H264-I264</f>
        <v>30761.830000000075</v>
      </c>
      <c r="K264" s="114"/>
    </row>
    <row r="265" spans="1:11" s="115" customFormat="1" ht="12.75">
      <c r="A265" s="244" t="s">
        <v>713</v>
      </c>
      <c r="B265" s="256">
        <v>200</v>
      </c>
      <c r="C265" s="245">
        <v>201</v>
      </c>
      <c r="D265" s="252">
        <v>707</v>
      </c>
      <c r="E265" s="253" t="s">
        <v>339</v>
      </c>
      <c r="F265" s="254" t="s">
        <v>284</v>
      </c>
      <c r="G265" s="255">
        <v>221</v>
      </c>
      <c r="H265" s="251">
        <v>150848</v>
      </c>
      <c r="I265" s="251">
        <v>150824.78</v>
      </c>
      <c r="J265" s="246">
        <f t="shared" si="4"/>
        <v>23.220000000001164</v>
      </c>
      <c r="K265" s="114"/>
    </row>
    <row r="266" spans="1:11" s="115" customFormat="1" ht="12.75">
      <c r="A266" s="244" t="s">
        <v>715</v>
      </c>
      <c r="B266" s="256">
        <v>200</v>
      </c>
      <c r="C266" s="245">
        <v>201</v>
      </c>
      <c r="D266" s="252">
        <v>707</v>
      </c>
      <c r="E266" s="253" t="s">
        <v>339</v>
      </c>
      <c r="F266" s="254" t="s">
        <v>284</v>
      </c>
      <c r="G266" s="255">
        <v>223</v>
      </c>
      <c r="H266" s="251">
        <v>429501.34</v>
      </c>
      <c r="I266" s="251">
        <v>419960.46</v>
      </c>
      <c r="J266" s="246">
        <f t="shared" si="4"/>
        <v>9540.880000000005</v>
      </c>
      <c r="K266" s="114"/>
    </row>
    <row r="267" spans="1:11" s="115" customFormat="1" ht="12.75">
      <c r="A267" s="244" t="s">
        <v>716</v>
      </c>
      <c r="B267" s="256">
        <v>200</v>
      </c>
      <c r="C267" s="245">
        <v>201</v>
      </c>
      <c r="D267" s="252">
        <v>707</v>
      </c>
      <c r="E267" s="253" t="s">
        <v>339</v>
      </c>
      <c r="F267" s="254" t="s">
        <v>284</v>
      </c>
      <c r="G267" s="255">
        <v>225</v>
      </c>
      <c r="H267" s="251">
        <v>621800</v>
      </c>
      <c r="I267" s="251">
        <v>601930.57</v>
      </c>
      <c r="J267" s="246">
        <f t="shared" si="4"/>
        <v>19869.43000000005</v>
      </c>
      <c r="K267" s="114"/>
    </row>
    <row r="268" spans="1:11" s="115" customFormat="1" ht="12.75">
      <c r="A268" s="244" t="s">
        <v>717</v>
      </c>
      <c r="B268" s="256">
        <v>200</v>
      </c>
      <c r="C268" s="245">
        <v>201</v>
      </c>
      <c r="D268" s="252">
        <v>707</v>
      </c>
      <c r="E268" s="253" t="s">
        <v>339</v>
      </c>
      <c r="F268" s="254" t="s">
        <v>284</v>
      </c>
      <c r="G268" s="255">
        <v>226</v>
      </c>
      <c r="H268" s="251">
        <v>155550</v>
      </c>
      <c r="I268" s="251">
        <v>154221.7</v>
      </c>
      <c r="J268" s="246">
        <f t="shared" si="4"/>
        <v>1328.2999999999884</v>
      </c>
      <c r="K268" s="114"/>
    </row>
    <row r="269" spans="1:11" s="115" customFormat="1" ht="12.75">
      <c r="A269" s="244" t="s">
        <v>719</v>
      </c>
      <c r="B269" s="256">
        <v>200</v>
      </c>
      <c r="C269" s="245">
        <v>201</v>
      </c>
      <c r="D269" s="252">
        <v>707</v>
      </c>
      <c r="E269" s="253" t="s">
        <v>339</v>
      </c>
      <c r="F269" s="254" t="s">
        <v>284</v>
      </c>
      <c r="G269" s="255">
        <v>310</v>
      </c>
      <c r="H269" s="251">
        <v>105000</v>
      </c>
      <c r="I269" s="251">
        <v>105000</v>
      </c>
      <c r="J269" s="246">
        <f t="shared" si="4"/>
        <v>0</v>
      </c>
      <c r="K269" s="114"/>
    </row>
    <row r="270" spans="1:11" s="117" customFormat="1" ht="12.75">
      <c r="A270" s="244" t="s">
        <v>720</v>
      </c>
      <c r="B270" s="256">
        <v>200</v>
      </c>
      <c r="C270" s="245">
        <v>201</v>
      </c>
      <c r="D270" s="252">
        <v>707</v>
      </c>
      <c r="E270" s="253" t="s">
        <v>339</v>
      </c>
      <c r="F270" s="254" t="s">
        <v>284</v>
      </c>
      <c r="G270" s="255">
        <v>340</v>
      </c>
      <c r="H270" s="251">
        <v>231247</v>
      </c>
      <c r="I270" s="251">
        <v>231247</v>
      </c>
      <c r="J270" s="246">
        <f t="shared" si="4"/>
        <v>0</v>
      </c>
      <c r="K270" s="116"/>
    </row>
    <row r="271" spans="1:11" s="117" customFormat="1" ht="12.75">
      <c r="A271" s="271" t="s">
        <v>965</v>
      </c>
      <c r="B271" s="272">
        <v>200</v>
      </c>
      <c r="C271" s="273">
        <v>201</v>
      </c>
      <c r="D271" s="274">
        <v>707</v>
      </c>
      <c r="E271" s="275" t="s">
        <v>339</v>
      </c>
      <c r="F271" s="280" t="s">
        <v>286</v>
      </c>
      <c r="G271" s="277" t="s">
        <v>1008</v>
      </c>
      <c r="H271" s="278">
        <v>552</v>
      </c>
      <c r="I271" s="278">
        <v>315.41</v>
      </c>
      <c r="J271" s="279">
        <f t="shared" si="4"/>
        <v>236.58999999999997</v>
      </c>
      <c r="K271" s="116"/>
    </row>
    <row r="272" spans="1:11" s="117" customFormat="1" ht="12.75">
      <c r="A272" s="244" t="s">
        <v>718</v>
      </c>
      <c r="B272" s="256">
        <v>200</v>
      </c>
      <c r="C272" s="245">
        <v>201</v>
      </c>
      <c r="D272" s="252">
        <v>707</v>
      </c>
      <c r="E272" s="253" t="s">
        <v>339</v>
      </c>
      <c r="F272" s="254" t="s">
        <v>286</v>
      </c>
      <c r="G272" s="255">
        <v>290</v>
      </c>
      <c r="H272" s="251">
        <v>552</v>
      </c>
      <c r="I272" s="251">
        <v>315.41</v>
      </c>
      <c r="J272" s="246">
        <f t="shared" si="4"/>
        <v>236.58999999999997</v>
      </c>
      <c r="K272" s="116"/>
    </row>
    <row r="273" spans="1:11" s="115" customFormat="1" ht="45">
      <c r="A273" s="271" t="s">
        <v>487</v>
      </c>
      <c r="B273" s="272">
        <v>200</v>
      </c>
      <c r="C273" s="273">
        <v>201</v>
      </c>
      <c r="D273" s="274">
        <v>707</v>
      </c>
      <c r="E273" s="275" t="s">
        <v>340</v>
      </c>
      <c r="F273" s="276" t="s">
        <v>1008</v>
      </c>
      <c r="G273" s="277" t="s">
        <v>1008</v>
      </c>
      <c r="H273" s="278">
        <v>74610</v>
      </c>
      <c r="I273" s="278">
        <v>74609.99</v>
      </c>
      <c r="J273" s="279">
        <f t="shared" si="4"/>
        <v>0.00999999999476131</v>
      </c>
      <c r="K273" s="114"/>
    </row>
    <row r="274" spans="1:11" s="117" customFormat="1" ht="22.5">
      <c r="A274" s="271" t="s">
        <v>49</v>
      </c>
      <c r="B274" s="272">
        <v>200</v>
      </c>
      <c r="C274" s="273">
        <v>201</v>
      </c>
      <c r="D274" s="274">
        <v>707</v>
      </c>
      <c r="E274" s="275" t="s">
        <v>340</v>
      </c>
      <c r="F274" s="280" t="s">
        <v>284</v>
      </c>
      <c r="G274" s="277" t="s">
        <v>1008</v>
      </c>
      <c r="H274" s="278">
        <v>74610</v>
      </c>
      <c r="I274" s="278">
        <v>74609.99</v>
      </c>
      <c r="J274" s="279">
        <f t="shared" si="4"/>
        <v>0.00999999999476131</v>
      </c>
      <c r="K274" s="116"/>
    </row>
    <row r="275" spans="1:11" s="117" customFormat="1" ht="12.75">
      <c r="A275" s="244" t="s">
        <v>719</v>
      </c>
      <c r="B275" s="256">
        <v>200</v>
      </c>
      <c r="C275" s="245">
        <v>201</v>
      </c>
      <c r="D275" s="252">
        <v>707</v>
      </c>
      <c r="E275" s="253" t="s">
        <v>340</v>
      </c>
      <c r="F275" s="254" t="s">
        <v>284</v>
      </c>
      <c r="G275" s="255">
        <v>310</v>
      </c>
      <c r="H275" s="251">
        <v>74610</v>
      </c>
      <c r="I275" s="251">
        <v>74609.99</v>
      </c>
      <c r="J275" s="246">
        <f t="shared" si="4"/>
        <v>0.00999999999476131</v>
      </c>
      <c r="K275" s="116"/>
    </row>
    <row r="276" spans="1:11" s="117" customFormat="1" ht="12.75">
      <c r="A276" s="271" t="s">
        <v>710</v>
      </c>
      <c r="B276" s="272">
        <v>200</v>
      </c>
      <c r="C276" s="273">
        <v>201</v>
      </c>
      <c r="D276" s="274">
        <v>707</v>
      </c>
      <c r="E276" s="275" t="s">
        <v>341</v>
      </c>
      <c r="F276" s="276" t="s">
        <v>1008</v>
      </c>
      <c r="G276" s="277" t="s">
        <v>1008</v>
      </c>
      <c r="H276" s="278">
        <v>964717.31</v>
      </c>
      <c r="I276" s="278">
        <v>964717.31</v>
      </c>
      <c r="J276" s="279">
        <f t="shared" si="4"/>
        <v>0</v>
      </c>
      <c r="K276" s="116"/>
    </row>
    <row r="277" spans="1:11" s="115" customFormat="1" ht="22.5">
      <c r="A277" s="271" t="s">
        <v>49</v>
      </c>
      <c r="B277" s="272">
        <v>200</v>
      </c>
      <c r="C277" s="273">
        <v>201</v>
      </c>
      <c r="D277" s="274">
        <v>707</v>
      </c>
      <c r="E277" s="275" t="s">
        <v>341</v>
      </c>
      <c r="F277" s="280" t="s">
        <v>284</v>
      </c>
      <c r="G277" s="277" t="s">
        <v>1008</v>
      </c>
      <c r="H277" s="278">
        <v>964717.31</v>
      </c>
      <c r="I277" s="278">
        <v>964717.31</v>
      </c>
      <c r="J277" s="279">
        <f t="shared" si="4"/>
        <v>0</v>
      </c>
      <c r="K277" s="114"/>
    </row>
    <row r="278" spans="1:11" s="115" customFormat="1" ht="12.75">
      <c r="A278" s="244" t="s">
        <v>714</v>
      </c>
      <c r="B278" s="256">
        <v>200</v>
      </c>
      <c r="C278" s="245">
        <v>201</v>
      </c>
      <c r="D278" s="252">
        <v>707</v>
      </c>
      <c r="E278" s="253" t="s">
        <v>341</v>
      </c>
      <c r="F278" s="254" t="s">
        <v>284</v>
      </c>
      <c r="G278" s="255">
        <v>222</v>
      </c>
      <c r="H278" s="251">
        <v>491617.31</v>
      </c>
      <c r="I278" s="251">
        <v>491617.31</v>
      </c>
      <c r="J278" s="246">
        <f t="shared" si="4"/>
        <v>0</v>
      </c>
      <c r="K278" s="114"/>
    </row>
    <row r="279" spans="1:11" s="115" customFormat="1" ht="12.75">
      <c r="A279" s="244" t="s">
        <v>718</v>
      </c>
      <c r="B279" s="256">
        <v>200</v>
      </c>
      <c r="C279" s="245">
        <v>201</v>
      </c>
      <c r="D279" s="252">
        <v>707</v>
      </c>
      <c r="E279" s="253" t="s">
        <v>341</v>
      </c>
      <c r="F279" s="254" t="s">
        <v>284</v>
      </c>
      <c r="G279" s="255">
        <v>290</v>
      </c>
      <c r="H279" s="251">
        <v>367816</v>
      </c>
      <c r="I279" s="251">
        <v>367816</v>
      </c>
      <c r="J279" s="246">
        <f t="shared" si="4"/>
        <v>0</v>
      </c>
      <c r="K279" s="114"/>
    </row>
    <row r="280" spans="1:11" s="117" customFormat="1" ht="12.75">
      <c r="A280" s="244" t="s">
        <v>720</v>
      </c>
      <c r="B280" s="256">
        <v>200</v>
      </c>
      <c r="C280" s="245">
        <v>201</v>
      </c>
      <c r="D280" s="252">
        <v>707</v>
      </c>
      <c r="E280" s="253" t="s">
        <v>341</v>
      </c>
      <c r="F280" s="254" t="s">
        <v>284</v>
      </c>
      <c r="G280" s="255">
        <v>340</v>
      </c>
      <c r="H280" s="251">
        <v>105284</v>
      </c>
      <c r="I280" s="251">
        <v>105284</v>
      </c>
      <c r="J280" s="246">
        <f t="shared" si="4"/>
        <v>0</v>
      </c>
      <c r="K280" s="116"/>
    </row>
    <row r="281" spans="1:11" s="115" customFormat="1" ht="33.75">
      <c r="A281" s="271" t="s">
        <v>437</v>
      </c>
      <c r="B281" s="272">
        <v>200</v>
      </c>
      <c r="C281" s="273">
        <v>201</v>
      </c>
      <c r="D281" s="274">
        <v>707</v>
      </c>
      <c r="E281" s="275" t="s">
        <v>342</v>
      </c>
      <c r="F281" s="276" t="s">
        <v>1008</v>
      </c>
      <c r="G281" s="277" t="s">
        <v>1008</v>
      </c>
      <c r="H281" s="278">
        <v>49996.4</v>
      </c>
      <c r="I281" s="278">
        <v>49996.4</v>
      </c>
      <c r="J281" s="279">
        <f t="shared" si="4"/>
        <v>0</v>
      </c>
      <c r="K281" s="114"/>
    </row>
    <row r="282" spans="1:11" s="117" customFormat="1" ht="22.5">
      <c r="A282" s="271" t="s">
        <v>49</v>
      </c>
      <c r="B282" s="272">
        <v>200</v>
      </c>
      <c r="C282" s="273">
        <v>201</v>
      </c>
      <c r="D282" s="274">
        <v>707</v>
      </c>
      <c r="E282" s="275" t="s">
        <v>342</v>
      </c>
      <c r="F282" s="280" t="s">
        <v>284</v>
      </c>
      <c r="G282" s="277" t="s">
        <v>1008</v>
      </c>
      <c r="H282" s="278">
        <v>49996.4</v>
      </c>
      <c r="I282" s="278">
        <v>49996.4</v>
      </c>
      <c r="J282" s="279">
        <f t="shared" si="4"/>
        <v>0</v>
      </c>
      <c r="K282" s="116"/>
    </row>
    <row r="283" spans="1:11" s="117" customFormat="1" ht="12.75">
      <c r="A283" s="244" t="s">
        <v>717</v>
      </c>
      <c r="B283" s="256">
        <v>200</v>
      </c>
      <c r="C283" s="245">
        <v>201</v>
      </c>
      <c r="D283" s="252">
        <v>707</v>
      </c>
      <c r="E283" s="253" t="s">
        <v>342</v>
      </c>
      <c r="F283" s="254" t="s">
        <v>284</v>
      </c>
      <c r="G283" s="255">
        <v>226</v>
      </c>
      <c r="H283" s="251">
        <v>0</v>
      </c>
      <c r="I283" s="251">
        <v>0</v>
      </c>
      <c r="J283" s="246">
        <f t="shared" si="4"/>
        <v>0</v>
      </c>
      <c r="K283" s="116"/>
    </row>
    <row r="284" spans="1:11" s="117" customFormat="1" ht="12.75">
      <c r="A284" s="244" t="s">
        <v>720</v>
      </c>
      <c r="B284" s="256">
        <v>200</v>
      </c>
      <c r="C284" s="245">
        <v>201</v>
      </c>
      <c r="D284" s="252">
        <v>707</v>
      </c>
      <c r="E284" s="253" t="s">
        <v>342</v>
      </c>
      <c r="F284" s="254" t="s">
        <v>284</v>
      </c>
      <c r="G284" s="255">
        <v>340</v>
      </c>
      <c r="H284" s="251">
        <v>49996.4</v>
      </c>
      <c r="I284" s="251">
        <v>49996.4</v>
      </c>
      <c r="J284" s="246">
        <f t="shared" si="4"/>
        <v>0</v>
      </c>
      <c r="K284" s="116"/>
    </row>
    <row r="285" spans="1:11" s="115" customFormat="1" ht="22.5">
      <c r="A285" s="271" t="s">
        <v>885</v>
      </c>
      <c r="B285" s="272">
        <v>200</v>
      </c>
      <c r="C285" s="273">
        <v>201</v>
      </c>
      <c r="D285" s="274">
        <v>707</v>
      </c>
      <c r="E285" s="275" t="s">
        <v>343</v>
      </c>
      <c r="F285" s="276" t="s">
        <v>1008</v>
      </c>
      <c r="G285" s="277" t="s">
        <v>1008</v>
      </c>
      <c r="H285" s="278">
        <v>746100</v>
      </c>
      <c r="I285" s="278">
        <v>745695</v>
      </c>
      <c r="J285" s="279">
        <f t="shared" si="4"/>
        <v>405</v>
      </c>
      <c r="K285" s="114"/>
    </row>
    <row r="286" spans="1:11" s="117" customFormat="1" ht="22.5">
      <c r="A286" s="271" t="s">
        <v>453</v>
      </c>
      <c r="B286" s="272">
        <v>200</v>
      </c>
      <c r="C286" s="273">
        <v>201</v>
      </c>
      <c r="D286" s="274">
        <v>707</v>
      </c>
      <c r="E286" s="275" t="s">
        <v>343</v>
      </c>
      <c r="F286" s="280" t="s">
        <v>296</v>
      </c>
      <c r="G286" s="277" t="s">
        <v>1008</v>
      </c>
      <c r="H286" s="278">
        <v>37305</v>
      </c>
      <c r="I286" s="278">
        <v>36900</v>
      </c>
      <c r="J286" s="279">
        <f t="shared" si="4"/>
        <v>405</v>
      </c>
      <c r="K286" s="116"/>
    </row>
    <row r="287" spans="1:11" s="117" customFormat="1" ht="12.75">
      <c r="A287" s="244" t="s">
        <v>714</v>
      </c>
      <c r="B287" s="256">
        <v>200</v>
      </c>
      <c r="C287" s="245">
        <v>201</v>
      </c>
      <c r="D287" s="252">
        <v>707</v>
      </c>
      <c r="E287" s="253" t="s">
        <v>343</v>
      </c>
      <c r="F287" s="254" t="s">
        <v>296</v>
      </c>
      <c r="G287" s="255">
        <v>222</v>
      </c>
      <c r="H287" s="251">
        <v>21900</v>
      </c>
      <c r="I287" s="251">
        <v>21900</v>
      </c>
      <c r="J287" s="246">
        <f t="shared" si="4"/>
        <v>0</v>
      </c>
      <c r="K287" s="116"/>
    </row>
    <row r="288" spans="1:11" s="117" customFormat="1" ht="12.75">
      <c r="A288" s="244" t="s">
        <v>717</v>
      </c>
      <c r="B288" s="256">
        <v>200</v>
      </c>
      <c r="C288" s="245">
        <v>201</v>
      </c>
      <c r="D288" s="252">
        <v>707</v>
      </c>
      <c r="E288" s="253" t="s">
        <v>343</v>
      </c>
      <c r="F288" s="254" t="s">
        <v>296</v>
      </c>
      <c r="G288" s="255">
        <v>226</v>
      </c>
      <c r="H288" s="251">
        <v>15405</v>
      </c>
      <c r="I288" s="251">
        <v>15000</v>
      </c>
      <c r="J288" s="246">
        <f t="shared" si="4"/>
        <v>405</v>
      </c>
      <c r="K288" s="116"/>
    </row>
    <row r="289" spans="1:11" s="115" customFormat="1" ht="22.5">
      <c r="A289" s="271" t="s">
        <v>49</v>
      </c>
      <c r="B289" s="272">
        <v>200</v>
      </c>
      <c r="C289" s="273">
        <v>201</v>
      </c>
      <c r="D289" s="274">
        <v>707</v>
      </c>
      <c r="E289" s="275" t="s">
        <v>343</v>
      </c>
      <c r="F289" s="280" t="s">
        <v>284</v>
      </c>
      <c r="G289" s="277" t="s">
        <v>1008</v>
      </c>
      <c r="H289" s="278">
        <v>708795</v>
      </c>
      <c r="I289" s="278">
        <v>708795</v>
      </c>
      <c r="J289" s="279">
        <f t="shared" si="4"/>
        <v>0</v>
      </c>
      <c r="K289" s="114"/>
    </row>
    <row r="290" spans="1:11" s="115" customFormat="1" ht="12.75">
      <c r="A290" s="244" t="s">
        <v>714</v>
      </c>
      <c r="B290" s="256">
        <v>200</v>
      </c>
      <c r="C290" s="245">
        <v>201</v>
      </c>
      <c r="D290" s="252">
        <v>707</v>
      </c>
      <c r="E290" s="253" t="s">
        <v>343</v>
      </c>
      <c r="F290" s="254" t="s">
        <v>284</v>
      </c>
      <c r="G290" s="255">
        <v>222</v>
      </c>
      <c r="H290" s="251">
        <v>339680</v>
      </c>
      <c r="I290" s="251">
        <v>339680</v>
      </c>
      <c r="J290" s="246">
        <f t="shared" si="4"/>
        <v>0</v>
      </c>
      <c r="K290" s="114"/>
    </row>
    <row r="291" spans="1:11" s="117" customFormat="1" ht="12.75">
      <c r="A291" s="244" t="s">
        <v>717</v>
      </c>
      <c r="B291" s="256">
        <v>200</v>
      </c>
      <c r="C291" s="245">
        <v>201</v>
      </c>
      <c r="D291" s="252">
        <v>707</v>
      </c>
      <c r="E291" s="253" t="s">
        <v>343</v>
      </c>
      <c r="F291" s="254" t="s">
        <v>284</v>
      </c>
      <c r="G291" s="255">
        <v>226</v>
      </c>
      <c r="H291" s="251">
        <v>41200</v>
      </c>
      <c r="I291" s="251">
        <v>41200</v>
      </c>
      <c r="J291" s="246">
        <f t="shared" si="4"/>
        <v>0</v>
      </c>
      <c r="K291" s="116"/>
    </row>
    <row r="292" spans="1:11" s="117" customFormat="1" ht="12.75">
      <c r="A292" s="244" t="s">
        <v>718</v>
      </c>
      <c r="B292" s="256">
        <v>200</v>
      </c>
      <c r="C292" s="245">
        <v>201</v>
      </c>
      <c r="D292" s="252">
        <v>707</v>
      </c>
      <c r="E292" s="253" t="s">
        <v>343</v>
      </c>
      <c r="F292" s="254" t="s">
        <v>284</v>
      </c>
      <c r="G292" s="255">
        <v>290</v>
      </c>
      <c r="H292" s="251">
        <v>157180</v>
      </c>
      <c r="I292" s="251">
        <v>157180</v>
      </c>
      <c r="J292" s="246">
        <f t="shared" si="4"/>
        <v>0</v>
      </c>
      <c r="K292" s="116"/>
    </row>
    <row r="293" spans="1:11" s="117" customFormat="1" ht="12.75">
      <c r="A293" s="244" t="s">
        <v>720</v>
      </c>
      <c r="B293" s="256">
        <v>200</v>
      </c>
      <c r="C293" s="245">
        <v>201</v>
      </c>
      <c r="D293" s="252">
        <v>707</v>
      </c>
      <c r="E293" s="253" t="s">
        <v>343</v>
      </c>
      <c r="F293" s="254" t="s">
        <v>284</v>
      </c>
      <c r="G293" s="255">
        <v>340</v>
      </c>
      <c r="H293" s="251">
        <v>170735</v>
      </c>
      <c r="I293" s="251">
        <v>170735</v>
      </c>
      <c r="J293" s="246">
        <f t="shared" si="4"/>
        <v>0</v>
      </c>
      <c r="K293" s="116"/>
    </row>
    <row r="294" spans="1:11" s="115" customFormat="1" ht="12.75">
      <c r="A294" s="271" t="s">
        <v>344</v>
      </c>
      <c r="B294" s="272">
        <v>200</v>
      </c>
      <c r="C294" s="273">
        <v>201</v>
      </c>
      <c r="D294" s="274">
        <v>800</v>
      </c>
      <c r="E294" s="275" t="s">
        <v>276</v>
      </c>
      <c r="F294" s="276" t="s">
        <v>1008</v>
      </c>
      <c r="G294" s="277" t="s">
        <v>1008</v>
      </c>
      <c r="H294" s="278">
        <v>33901232.75999999</v>
      </c>
      <c r="I294" s="278">
        <v>31671633.759999998</v>
      </c>
      <c r="J294" s="279">
        <f t="shared" si="4"/>
        <v>2229598.9999999925</v>
      </c>
      <c r="K294" s="114"/>
    </row>
    <row r="295" spans="1:11" s="115" customFormat="1" ht="12.75">
      <c r="A295" s="271" t="s">
        <v>747</v>
      </c>
      <c r="B295" s="272">
        <v>200</v>
      </c>
      <c r="C295" s="273">
        <v>201</v>
      </c>
      <c r="D295" s="274">
        <v>801</v>
      </c>
      <c r="E295" s="275" t="s">
        <v>276</v>
      </c>
      <c r="F295" s="276" t="s">
        <v>1008</v>
      </c>
      <c r="G295" s="277" t="s">
        <v>1008</v>
      </c>
      <c r="H295" s="278">
        <v>26012791.75999999</v>
      </c>
      <c r="I295" s="278">
        <v>23842840.33</v>
      </c>
      <c r="J295" s="279">
        <f t="shared" si="4"/>
        <v>2169951.4299999923</v>
      </c>
      <c r="K295" s="114"/>
    </row>
    <row r="296" spans="1:11" s="117" customFormat="1" ht="22.5">
      <c r="A296" s="271" t="s">
        <v>941</v>
      </c>
      <c r="B296" s="272">
        <v>200</v>
      </c>
      <c r="C296" s="273">
        <v>201</v>
      </c>
      <c r="D296" s="274">
        <v>801</v>
      </c>
      <c r="E296" s="275" t="s">
        <v>293</v>
      </c>
      <c r="F296" s="276" t="s">
        <v>1008</v>
      </c>
      <c r="G296" s="277" t="s">
        <v>1008</v>
      </c>
      <c r="H296" s="278">
        <v>12673702</v>
      </c>
      <c r="I296" s="278">
        <v>12616516</v>
      </c>
      <c r="J296" s="279">
        <f t="shared" si="4"/>
        <v>57186</v>
      </c>
      <c r="K296" s="116"/>
    </row>
    <row r="297" spans="1:11" s="115" customFormat="1" ht="45">
      <c r="A297" s="271" t="s">
        <v>488</v>
      </c>
      <c r="B297" s="272">
        <v>200</v>
      </c>
      <c r="C297" s="273">
        <v>201</v>
      </c>
      <c r="D297" s="274">
        <v>801</v>
      </c>
      <c r="E297" s="275" t="s">
        <v>345</v>
      </c>
      <c r="F297" s="276" t="s">
        <v>1008</v>
      </c>
      <c r="G297" s="277" t="s">
        <v>1008</v>
      </c>
      <c r="H297" s="278">
        <v>6696840</v>
      </c>
      <c r="I297" s="278">
        <v>6670272.76</v>
      </c>
      <c r="J297" s="279">
        <f t="shared" si="4"/>
        <v>26567.240000000224</v>
      </c>
      <c r="K297" s="114"/>
    </row>
    <row r="298" spans="1:11" s="117" customFormat="1" ht="12.75">
      <c r="A298" s="271" t="s">
        <v>162</v>
      </c>
      <c r="B298" s="272">
        <v>200</v>
      </c>
      <c r="C298" s="273">
        <v>201</v>
      </c>
      <c r="D298" s="274">
        <v>801</v>
      </c>
      <c r="E298" s="275" t="s">
        <v>345</v>
      </c>
      <c r="F298" s="280" t="s">
        <v>778</v>
      </c>
      <c r="G298" s="277" t="s">
        <v>1008</v>
      </c>
      <c r="H298" s="278">
        <v>6696840</v>
      </c>
      <c r="I298" s="278">
        <v>6670272.76</v>
      </c>
      <c r="J298" s="279">
        <f t="shared" si="4"/>
        <v>26567.240000000224</v>
      </c>
      <c r="K298" s="116"/>
    </row>
    <row r="299" spans="1:11" s="117" customFormat="1" ht="12.75">
      <c r="A299" s="244" t="s">
        <v>587</v>
      </c>
      <c r="B299" s="256">
        <v>200</v>
      </c>
      <c r="C299" s="245">
        <v>201</v>
      </c>
      <c r="D299" s="252">
        <v>801</v>
      </c>
      <c r="E299" s="253" t="s">
        <v>345</v>
      </c>
      <c r="F299" s="254" t="s">
        <v>778</v>
      </c>
      <c r="G299" s="255">
        <v>251</v>
      </c>
      <c r="H299" s="251">
        <v>6696840</v>
      </c>
      <c r="I299" s="251">
        <v>6670272.76</v>
      </c>
      <c r="J299" s="246">
        <f t="shared" si="4"/>
        <v>26567.240000000224</v>
      </c>
      <c r="K299" s="116"/>
    </row>
    <row r="300" spans="1:11" s="117" customFormat="1" ht="12.75">
      <c r="A300" s="271" t="s">
        <v>749</v>
      </c>
      <c r="B300" s="272">
        <v>200</v>
      </c>
      <c r="C300" s="273">
        <v>201</v>
      </c>
      <c r="D300" s="274">
        <v>801</v>
      </c>
      <c r="E300" s="275" t="s">
        <v>346</v>
      </c>
      <c r="F300" s="276" t="s">
        <v>1008</v>
      </c>
      <c r="G300" s="277" t="s">
        <v>1008</v>
      </c>
      <c r="H300" s="278">
        <v>5976862</v>
      </c>
      <c r="I300" s="278">
        <v>5946243.24</v>
      </c>
      <c r="J300" s="279">
        <f t="shared" si="4"/>
        <v>30618.759999999776</v>
      </c>
      <c r="K300" s="116"/>
    </row>
    <row r="301" spans="1:11" s="115" customFormat="1" ht="22.5">
      <c r="A301" s="271" t="s">
        <v>49</v>
      </c>
      <c r="B301" s="272">
        <v>200</v>
      </c>
      <c r="C301" s="273">
        <v>201</v>
      </c>
      <c r="D301" s="274">
        <v>801</v>
      </c>
      <c r="E301" s="275" t="s">
        <v>346</v>
      </c>
      <c r="F301" s="280" t="s">
        <v>284</v>
      </c>
      <c r="G301" s="277" t="s">
        <v>1008</v>
      </c>
      <c r="H301" s="278">
        <v>5976862</v>
      </c>
      <c r="I301" s="278">
        <v>5946243.24</v>
      </c>
      <c r="J301" s="279">
        <f t="shared" si="4"/>
        <v>30618.759999999776</v>
      </c>
      <c r="K301" s="114"/>
    </row>
    <row r="302" spans="1:11" s="117" customFormat="1" ht="12.75">
      <c r="A302" s="244" t="s">
        <v>714</v>
      </c>
      <c r="B302" s="256">
        <v>200</v>
      </c>
      <c r="C302" s="245">
        <v>201</v>
      </c>
      <c r="D302" s="252">
        <v>801</v>
      </c>
      <c r="E302" s="253" t="s">
        <v>346</v>
      </c>
      <c r="F302" s="254" t="s">
        <v>284</v>
      </c>
      <c r="G302" s="255">
        <v>222</v>
      </c>
      <c r="H302" s="251">
        <v>1896912</v>
      </c>
      <c r="I302" s="251">
        <v>1867345.19</v>
      </c>
      <c r="J302" s="246">
        <f t="shared" si="4"/>
        <v>29566.810000000056</v>
      </c>
      <c r="K302" s="116"/>
    </row>
    <row r="303" spans="1:11" s="117" customFormat="1" ht="12.75">
      <c r="A303" s="244" t="s">
        <v>717</v>
      </c>
      <c r="B303" s="256">
        <v>200</v>
      </c>
      <c r="C303" s="245">
        <v>201</v>
      </c>
      <c r="D303" s="252">
        <v>801</v>
      </c>
      <c r="E303" s="253" t="s">
        <v>346</v>
      </c>
      <c r="F303" s="254" t="s">
        <v>284</v>
      </c>
      <c r="G303" s="255">
        <v>226</v>
      </c>
      <c r="H303" s="251">
        <v>3922360</v>
      </c>
      <c r="I303" s="251">
        <v>3921753.05</v>
      </c>
      <c r="J303" s="246">
        <f t="shared" si="4"/>
        <v>606.9500000001863</v>
      </c>
      <c r="K303" s="116"/>
    </row>
    <row r="304" spans="1:11" s="117" customFormat="1" ht="12.75">
      <c r="A304" s="244" t="s">
        <v>718</v>
      </c>
      <c r="B304" s="256">
        <v>200</v>
      </c>
      <c r="C304" s="245">
        <v>201</v>
      </c>
      <c r="D304" s="252">
        <v>801</v>
      </c>
      <c r="E304" s="253" t="s">
        <v>346</v>
      </c>
      <c r="F304" s="254" t="s">
        <v>284</v>
      </c>
      <c r="G304" s="255">
        <v>290</v>
      </c>
      <c r="H304" s="251">
        <v>144030</v>
      </c>
      <c r="I304" s="251">
        <v>143585</v>
      </c>
      <c r="J304" s="246">
        <f t="shared" si="4"/>
        <v>445</v>
      </c>
      <c r="K304" s="116"/>
    </row>
    <row r="305" spans="1:11" s="115" customFormat="1" ht="12.75">
      <c r="A305" s="244" t="s">
        <v>720</v>
      </c>
      <c r="B305" s="256">
        <v>200</v>
      </c>
      <c r="C305" s="245">
        <v>201</v>
      </c>
      <c r="D305" s="252">
        <v>801</v>
      </c>
      <c r="E305" s="253" t="s">
        <v>346</v>
      </c>
      <c r="F305" s="254" t="s">
        <v>284</v>
      </c>
      <c r="G305" s="255">
        <v>340</v>
      </c>
      <c r="H305" s="251">
        <v>13560</v>
      </c>
      <c r="I305" s="251">
        <v>13560</v>
      </c>
      <c r="J305" s="246">
        <f t="shared" si="4"/>
        <v>0</v>
      </c>
      <c r="K305" s="114"/>
    </row>
    <row r="306" spans="1:11" s="117" customFormat="1" ht="12.75">
      <c r="A306" s="271" t="s">
        <v>46</v>
      </c>
      <c r="B306" s="272">
        <v>200</v>
      </c>
      <c r="C306" s="273">
        <v>201</v>
      </c>
      <c r="D306" s="274">
        <v>801</v>
      </c>
      <c r="E306" s="275" t="s">
        <v>278</v>
      </c>
      <c r="F306" s="276" t="s">
        <v>1008</v>
      </c>
      <c r="G306" s="277" t="s">
        <v>1008</v>
      </c>
      <c r="H306" s="278">
        <v>13339089.76</v>
      </c>
      <c r="I306" s="278">
        <v>11226324.33</v>
      </c>
      <c r="J306" s="279">
        <f t="shared" si="4"/>
        <v>2112765.4299999997</v>
      </c>
      <c r="K306" s="116"/>
    </row>
    <row r="307" spans="1:11" s="115" customFormat="1" ht="12.75">
      <c r="A307" s="271" t="s">
        <v>749</v>
      </c>
      <c r="B307" s="272">
        <v>200</v>
      </c>
      <c r="C307" s="273">
        <v>201</v>
      </c>
      <c r="D307" s="274">
        <v>801</v>
      </c>
      <c r="E307" s="275" t="s">
        <v>347</v>
      </c>
      <c r="F307" s="276" t="s">
        <v>1008</v>
      </c>
      <c r="G307" s="277" t="s">
        <v>1008</v>
      </c>
      <c r="H307" s="278">
        <v>11254729.76</v>
      </c>
      <c r="I307" s="278">
        <v>9999364.33</v>
      </c>
      <c r="J307" s="279">
        <f t="shared" si="4"/>
        <v>1255365.4299999997</v>
      </c>
      <c r="K307" s="114"/>
    </row>
    <row r="308" spans="1:11" s="115" customFormat="1" ht="22.5">
      <c r="A308" s="271" t="s">
        <v>49</v>
      </c>
      <c r="B308" s="272">
        <v>200</v>
      </c>
      <c r="C308" s="273">
        <v>201</v>
      </c>
      <c r="D308" s="274">
        <v>801</v>
      </c>
      <c r="E308" s="275" t="s">
        <v>347</v>
      </c>
      <c r="F308" s="280" t="s">
        <v>284</v>
      </c>
      <c r="G308" s="277" t="s">
        <v>1008</v>
      </c>
      <c r="H308" s="278">
        <v>11254729.76</v>
      </c>
      <c r="I308" s="278">
        <v>9999364.33</v>
      </c>
      <c r="J308" s="279">
        <f t="shared" si="4"/>
        <v>1255365.4299999997</v>
      </c>
      <c r="K308" s="114"/>
    </row>
    <row r="309" spans="1:11" s="115" customFormat="1" ht="12.75">
      <c r="A309" s="244" t="s">
        <v>714</v>
      </c>
      <c r="B309" s="256">
        <v>200</v>
      </c>
      <c r="C309" s="245">
        <v>201</v>
      </c>
      <c r="D309" s="252">
        <v>801</v>
      </c>
      <c r="E309" s="253" t="s">
        <v>347</v>
      </c>
      <c r="F309" s="254" t="s">
        <v>284</v>
      </c>
      <c r="G309" s="255">
        <v>222</v>
      </c>
      <c r="H309" s="251">
        <v>3284620</v>
      </c>
      <c r="I309" s="251">
        <v>2828160</v>
      </c>
      <c r="J309" s="246">
        <f t="shared" si="4"/>
        <v>456460</v>
      </c>
      <c r="K309" s="114"/>
    </row>
    <row r="310" spans="1:11" s="115" customFormat="1" ht="12.75">
      <c r="A310" s="244" t="s">
        <v>717</v>
      </c>
      <c r="B310" s="256">
        <v>200</v>
      </c>
      <c r="C310" s="245">
        <v>201</v>
      </c>
      <c r="D310" s="252">
        <v>801</v>
      </c>
      <c r="E310" s="253" t="s">
        <v>347</v>
      </c>
      <c r="F310" s="254" t="s">
        <v>284</v>
      </c>
      <c r="G310" s="255">
        <v>226</v>
      </c>
      <c r="H310" s="251">
        <v>7740609.76</v>
      </c>
      <c r="I310" s="251">
        <v>6941704.33</v>
      </c>
      <c r="J310" s="246">
        <f t="shared" si="4"/>
        <v>798905.4299999997</v>
      </c>
      <c r="K310" s="114"/>
    </row>
    <row r="311" spans="1:11" s="115" customFormat="1" ht="12.75">
      <c r="A311" s="244" t="s">
        <v>718</v>
      </c>
      <c r="B311" s="256">
        <v>200</v>
      </c>
      <c r="C311" s="245">
        <v>201</v>
      </c>
      <c r="D311" s="252">
        <v>801</v>
      </c>
      <c r="E311" s="253" t="s">
        <v>347</v>
      </c>
      <c r="F311" s="254" t="s">
        <v>284</v>
      </c>
      <c r="G311" s="255">
        <v>290</v>
      </c>
      <c r="H311" s="251">
        <v>70000</v>
      </c>
      <c r="I311" s="251">
        <v>70000</v>
      </c>
      <c r="J311" s="246">
        <f t="shared" si="4"/>
        <v>0</v>
      </c>
      <c r="K311" s="114"/>
    </row>
    <row r="312" spans="1:11" s="117" customFormat="1" ht="12.75">
      <c r="A312" s="244" t="s">
        <v>720</v>
      </c>
      <c r="B312" s="256">
        <v>200</v>
      </c>
      <c r="C312" s="245">
        <v>201</v>
      </c>
      <c r="D312" s="252">
        <v>801</v>
      </c>
      <c r="E312" s="253" t="s">
        <v>347</v>
      </c>
      <c r="F312" s="254" t="s">
        <v>284</v>
      </c>
      <c r="G312" s="255">
        <v>340</v>
      </c>
      <c r="H312" s="251">
        <v>159500</v>
      </c>
      <c r="I312" s="251">
        <v>159500</v>
      </c>
      <c r="J312" s="246">
        <f t="shared" si="4"/>
        <v>0</v>
      </c>
      <c r="K312" s="116"/>
    </row>
    <row r="313" spans="1:11" s="115" customFormat="1" ht="45">
      <c r="A313" s="271" t="s">
        <v>658</v>
      </c>
      <c r="B313" s="272">
        <v>200</v>
      </c>
      <c r="C313" s="273">
        <v>201</v>
      </c>
      <c r="D313" s="274">
        <v>801</v>
      </c>
      <c r="E313" s="275" t="s">
        <v>337</v>
      </c>
      <c r="F313" s="276" t="s">
        <v>1008</v>
      </c>
      <c r="G313" s="277" t="s">
        <v>1008</v>
      </c>
      <c r="H313" s="278">
        <v>579860</v>
      </c>
      <c r="I313" s="278">
        <v>579860</v>
      </c>
      <c r="J313" s="279">
        <f t="shared" si="4"/>
        <v>0</v>
      </c>
      <c r="K313" s="114"/>
    </row>
    <row r="314" spans="1:11" s="117" customFormat="1" ht="12.75">
      <c r="A314" s="271" t="s">
        <v>162</v>
      </c>
      <c r="B314" s="272">
        <v>200</v>
      </c>
      <c r="C314" s="273">
        <v>201</v>
      </c>
      <c r="D314" s="274">
        <v>801</v>
      </c>
      <c r="E314" s="275" t="s">
        <v>337</v>
      </c>
      <c r="F314" s="280" t="s">
        <v>778</v>
      </c>
      <c r="G314" s="277" t="s">
        <v>1008</v>
      </c>
      <c r="H314" s="278">
        <v>579860</v>
      </c>
      <c r="I314" s="278">
        <v>579860</v>
      </c>
      <c r="J314" s="279">
        <f t="shared" si="4"/>
        <v>0</v>
      </c>
      <c r="K314" s="116"/>
    </row>
    <row r="315" spans="1:11" s="117" customFormat="1" ht="12.75">
      <c r="A315" s="244" t="s">
        <v>587</v>
      </c>
      <c r="B315" s="256">
        <v>200</v>
      </c>
      <c r="C315" s="245">
        <v>201</v>
      </c>
      <c r="D315" s="252">
        <v>801</v>
      </c>
      <c r="E315" s="253" t="s">
        <v>337</v>
      </c>
      <c r="F315" s="254" t="s">
        <v>778</v>
      </c>
      <c r="G315" s="255">
        <v>251</v>
      </c>
      <c r="H315" s="251">
        <v>579860</v>
      </c>
      <c r="I315" s="251">
        <v>579860</v>
      </c>
      <c r="J315" s="246">
        <f t="shared" si="4"/>
        <v>0</v>
      </c>
      <c r="K315" s="116"/>
    </row>
    <row r="316" spans="1:11" s="117" customFormat="1" ht="33.75">
      <c r="A316" s="271" t="s">
        <v>489</v>
      </c>
      <c r="B316" s="272">
        <v>200</v>
      </c>
      <c r="C316" s="273">
        <v>201</v>
      </c>
      <c r="D316" s="274">
        <v>801</v>
      </c>
      <c r="E316" s="275" t="s">
        <v>348</v>
      </c>
      <c r="F316" s="276" t="s">
        <v>1008</v>
      </c>
      <c r="G316" s="277" t="s">
        <v>1008</v>
      </c>
      <c r="H316" s="278">
        <v>19400</v>
      </c>
      <c r="I316" s="278">
        <v>19400</v>
      </c>
      <c r="J316" s="279">
        <f t="shared" si="4"/>
        <v>0</v>
      </c>
      <c r="K316" s="116"/>
    </row>
    <row r="317" spans="1:11" s="117" customFormat="1" ht="12.75">
      <c r="A317" s="271" t="s">
        <v>162</v>
      </c>
      <c r="B317" s="272">
        <v>200</v>
      </c>
      <c r="C317" s="273">
        <v>201</v>
      </c>
      <c r="D317" s="274">
        <v>801</v>
      </c>
      <c r="E317" s="275" t="s">
        <v>348</v>
      </c>
      <c r="F317" s="280" t="s">
        <v>778</v>
      </c>
      <c r="G317" s="277" t="s">
        <v>1008</v>
      </c>
      <c r="H317" s="278">
        <v>19400</v>
      </c>
      <c r="I317" s="278">
        <v>19400</v>
      </c>
      <c r="J317" s="279">
        <f t="shared" si="4"/>
        <v>0</v>
      </c>
      <c r="K317" s="116"/>
    </row>
    <row r="318" spans="1:11" s="117" customFormat="1" ht="12.75">
      <c r="A318" s="244" t="s">
        <v>587</v>
      </c>
      <c r="B318" s="256">
        <v>200</v>
      </c>
      <c r="C318" s="245">
        <v>201</v>
      </c>
      <c r="D318" s="252">
        <v>801</v>
      </c>
      <c r="E318" s="253" t="s">
        <v>348</v>
      </c>
      <c r="F318" s="254" t="s">
        <v>778</v>
      </c>
      <c r="G318" s="255">
        <v>251</v>
      </c>
      <c r="H318" s="251">
        <v>19400</v>
      </c>
      <c r="I318" s="251">
        <v>19400</v>
      </c>
      <c r="J318" s="246">
        <f t="shared" si="4"/>
        <v>0</v>
      </c>
      <c r="K318" s="116"/>
    </row>
    <row r="319" spans="1:11" s="117" customFormat="1" ht="33.75">
      <c r="A319" s="271" t="s">
        <v>522</v>
      </c>
      <c r="B319" s="272">
        <v>200</v>
      </c>
      <c r="C319" s="273">
        <v>201</v>
      </c>
      <c r="D319" s="274">
        <v>801</v>
      </c>
      <c r="E319" s="275" t="s">
        <v>349</v>
      </c>
      <c r="F319" s="276" t="s">
        <v>1008</v>
      </c>
      <c r="G319" s="277" t="s">
        <v>1008</v>
      </c>
      <c r="H319" s="278">
        <v>558000</v>
      </c>
      <c r="I319" s="278">
        <v>212000</v>
      </c>
      <c r="J319" s="279">
        <f t="shared" si="4"/>
        <v>346000</v>
      </c>
      <c r="K319" s="116"/>
    </row>
    <row r="320" spans="1:11" s="117" customFormat="1" ht="12.75">
      <c r="A320" s="271" t="s">
        <v>162</v>
      </c>
      <c r="B320" s="272">
        <v>200</v>
      </c>
      <c r="C320" s="273">
        <v>201</v>
      </c>
      <c r="D320" s="274">
        <v>801</v>
      </c>
      <c r="E320" s="275" t="s">
        <v>349</v>
      </c>
      <c r="F320" s="280" t="s">
        <v>778</v>
      </c>
      <c r="G320" s="277" t="s">
        <v>1008</v>
      </c>
      <c r="H320" s="278">
        <v>558000</v>
      </c>
      <c r="I320" s="278">
        <v>212000</v>
      </c>
      <c r="J320" s="279">
        <f t="shared" si="4"/>
        <v>346000</v>
      </c>
      <c r="K320" s="116"/>
    </row>
    <row r="321" spans="1:11" s="115" customFormat="1" ht="12.75">
      <c r="A321" s="244" t="s">
        <v>587</v>
      </c>
      <c r="B321" s="256">
        <v>200</v>
      </c>
      <c r="C321" s="245">
        <v>201</v>
      </c>
      <c r="D321" s="252">
        <v>801</v>
      </c>
      <c r="E321" s="253" t="s">
        <v>349</v>
      </c>
      <c r="F321" s="254" t="s">
        <v>778</v>
      </c>
      <c r="G321" s="255">
        <v>251</v>
      </c>
      <c r="H321" s="251">
        <v>558000</v>
      </c>
      <c r="I321" s="251">
        <v>212000</v>
      </c>
      <c r="J321" s="246">
        <f t="shared" si="4"/>
        <v>346000</v>
      </c>
      <c r="K321" s="114"/>
    </row>
    <row r="322" spans="1:11" s="115" customFormat="1" ht="56.25">
      <c r="A322" s="271" t="s">
        <v>659</v>
      </c>
      <c r="B322" s="272">
        <v>200</v>
      </c>
      <c r="C322" s="273">
        <v>201</v>
      </c>
      <c r="D322" s="274">
        <v>801</v>
      </c>
      <c r="E322" s="275" t="s">
        <v>350</v>
      </c>
      <c r="F322" s="276" t="s">
        <v>1008</v>
      </c>
      <c r="G322" s="277" t="s">
        <v>1008</v>
      </c>
      <c r="H322" s="278">
        <v>511400</v>
      </c>
      <c r="I322" s="278">
        <v>0</v>
      </c>
      <c r="J322" s="279">
        <f t="shared" si="4"/>
        <v>511400</v>
      </c>
      <c r="K322" s="114"/>
    </row>
    <row r="323" spans="1:11" s="117" customFormat="1" ht="12.75">
      <c r="A323" s="271" t="s">
        <v>162</v>
      </c>
      <c r="B323" s="272">
        <v>200</v>
      </c>
      <c r="C323" s="273">
        <v>201</v>
      </c>
      <c r="D323" s="274">
        <v>801</v>
      </c>
      <c r="E323" s="275" t="s">
        <v>350</v>
      </c>
      <c r="F323" s="280" t="s">
        <v>778</v>
      </c>
      <c r="G323" s="277" t="s">
        <v>1008</v>
      </c>
      <c r="H323" s="278">
        <v>511400</v>
      </c>
      <c r="I323" s="278">
        <v>0</v>
      </c>
      <c r="J323" s="279">
        <f t="shared" si="4"/>
        <v>511400</v>
      </c>
      <c r="K323" s="116"/>
    </row>
    <row r="324" spans="1:11" s="115" customFormat="1" ht="12.75">
      <c r="A324" s="244" t="s">
        <v>587</v>
      </c>
      <c r="B324" s="256">
        <v>200</v>
      </c>
      <c r="C324" s="245">
        <v>201</v>
      </c>
      <c r="D324" s="252">
        <v>801</v>
      </c>
      <c r="E324" s="253" t="s">
        <v>350</v>
      </c>
      <c r="F324" s="254" t="s">
        <v>778</v>
      </c>
      <c r="G324" s="255">
        <v>251</v>
      </c>
      <c r="H324" s="251">
        <v>511400</v>
      </c>
      <c r="I324" s="251">
        <v>0</v>
      </c>
      <c r="J324" s="246">
        <f t="shared" si="4"/>
        <v>511400</v>
      </c>
      <c r="K324" s="114"/>
    </row>
    <row r="325" spans="1:11" s="115" customFormat="1" ht="33.75">
      <c r="A325" s="271" t="s">
        <v>18</v>
      </c>
      <c r="B325" s="272">
        <v>200</v>
      </c>
      <c r="C325" s="273">
        <v>201</v>
      </c>
      <c r="D325" s="274">
        <v>801</v>
      </c>
      <c r="E325" s="275" t="s">
        <v>351</v>
      </c>
      <c r="F325" s="276" t="s">
        <v>1008</v>
      </c>
      <c r="G325" s="277" t="s">
        <v>1008</v>
      </c>
      <c r="H325" s="278">
        <v>90000</v>
      </c>
      <c r="I325" s="278">
        <v>90000</v>
      </c>
      <c r="J325" s="279">
        <f t="shared" si="4"/>
        <v>0</v>
      </c>
      <c r="K325" s="114"/>
    </row>
    <row r="326" spans="1:11" s="115" customFormat="1" ht="12.75">
      <c r="A326" s="271" t="s">
        <v>162</v>
      </c>
      <c r="B326" s="272">
        <v>200</v>
      </c>
      <c r="C326" s="273">
        <v>201</v>
      </c>
      <c r="D326" s="274">
        <v>801</v>
      </c>
      <c r="E326" s="275" t="s">
        <v>351</v>
      </c>
      <c r="F326" s="280" t="s">
        <v>778</v>
      </c>
      <c r="G326" s="277" t="s">
        <v>1008</v>
      </c>
      <c r="H326" s="278">
        <v>90000</v>
      </c>
      <c r="I326" s="278">
        <v>90000</v>
      </c>
      <c r="J326" s="279">
        <f t="shared" si="4"/>
        <v>0</v>
      </c>
      <c r="K326" s="114"/>
    </row>
    <row r="327" spans="1:11" s="117" customFormat="1" ht="12.75">
      <c r="A327" s="244" t="s">
        <v>587</v>
      </c>
      <c r="B327" s="256">
        <v>200</v>
      </c>
      <c r="C327" s="245">
        <v>201</v>
      </c>
      <c r="D327" s="252">
        <v>801</v>
      </c>
      <c r="E327" s="253" t="s">
        <v>351</v>
      </c>
      <c r="F327" s="254" t="s">
        <v>778</v>
      </c>
      <c r="G327" s="255">
        <v>251</v>
      </c>
      <c r="H327" s="251">
        <v>90000</v>
      </c>
      <c r="I327" s="251">
        <v>90000</v>
      </c>
      <c r="J327" s="246">
        <f t="shared" si="4"/>
        <v>0</v>
      </c>
      <c r="K327" s="116"/>
    </row>
    <row r="328" spans="1:11" s="117" customFormat="1" ht="22.5">
      <c r="A328" s="271" t="s">
        <v>115</v>
      </c>
      <c r="B328" s="272">
        <v>200</v>
      </c>
      <c r="C328" s="273">
        <v>201</v>
      </c>
      <c r="D328" s="274">
        <v>801</v>
      </c>
      <c r="E328" s="275" t="s">
        <v>352</v>
      </c>
      <c r="F328" s="276" t="s">
        <v>1008</v>
      </c>
      <c r="G328" s="277" t="s">
        <v>1008</v>
      </c>
      <c r="H328" s="278">
        <v>325700</v>
      </c>
      <c r="I328" s="278">
        <v>325700</v>
      </c>
      <c r="J328" s="279">
        <f aca="true" t="shared" si="5" ref="J328:J391">H328-I328</f>
        <v>0</v>
      </c>
      <c r="K328" s="116"/>
    </row>
    <row r="329" spans="1:11" s="117" customFormat="1" ht="12.75">
      <c r="A329" s="271" t="s">
        <v>162</v>
      </c>
      <c r="B329" s="272">
        <v>200</v>
      </c>
      <c r="C329" s="273">
        <v>201</v>
      </c>
      <c r="D329" s="274">
        <v>801</v>
      </c>
      <c r="E329" s="275" t="s">
        <v>352</v>
      </c>
      <c r="F329" s="280" t="s">
        <v>778</v>
      </c>
      <c r="G329" s="277" t="s">
        <v>1008</v>
      </c>
      <c r="H329" s="278">
        <v>325700</v>
      </c>
      <c r="I329" s="278">
        <v>325700</v>
      </c>
      <c r="J329" s="279">
        <f t="shared" si="5"/>
        <v>0</v>
      </c>
      <c r="K329" s="116"/>
    </row>
    <row r="330" spans="1:11" s="117" customFormat="1" ht="12.75">
      <c r="A330" s="244" t="s">
        <v>587</v>
      </c>
      <c r="B330" s="256">
        <v>200</v>
      </c>
      <c r="C330" s="245">
        <v>201</v>
      </c>
      <c r="D330" s="252">
        <v>801</v>
      </c>
      <c r="E330" s="253" t="s">
        <v>352</v>
      </c>
      <c r="F330" s="254" t="s">
        <v>778</v>
      </c>
      <c r="G330" s="255">
        <v>251</v>
      </c>
      <c r="H330" s="251">
        <v>325700</v>
      </c>
      <c r="I330" s="251">
        <v>325700</v>
      </c>
      <c r="J330" s="246">
        <f t="shared" si="5"/>
        <v>0</v>
      </c>
      <c r="K330" s="116"/>
    </row>
    <row r="331" spans="1:11" s="115" customFormat="1" ht="12.75">
      <c r="A331" s="271" t="s">
        <v>1000</v>
      </c>
      <c r="B331" s="272">
        <v>200</v>
      </c>
      <c r="C331" s="273">
        <v>201</v>
      </c>
      <c r="D331" s="274">
        <v>804</v>
      </c>
      <c r="E331" s="275" t="s">
        <v>276</v>
      </c>
      <c r="F331" s="276" t="s">
        <v>1008</v>
      </c>
      <c r="G331" s="277" t="s">
        <v>1008</v>
      </c>
      <c r="H331" s="278">
        <v>7888441</v>
      </c>
      <c r="I331" s="278">
        <v>7828793.430000002</v>
      </c>
      <c r="J331" s="279">
        <f t="shared" si="5"/>
        <v>59647.569999998435</v>
      </c>
      <c r="K331" s="114"/>
    </row>
    <row r="332" spans="1:11" s="117" customFormat="1" ht="12.75">
      <c r="A332" s="271" t="s">
        <v>46</v>
      </c>
      <c r="B332" s="272">
        <v>200</v>
      </c>
      <c r="C332" s="273">
        <v>201</v>
      </c>
      <c r="D332" s="274">
        <v>804</v>
      </c>
      <c r="E332" s="275" t="s">
        <v>278</v>
      </c>
      <c r="F332" s="276" t="s">
        <v>1008</v>
      </c>
      <c r="G332" s="277" t="s">
        <v>1008</v>
      </c>
      <c r="H332" s="278">
        <v>7888441</v>
      </c>
      <c r="I332" s="278">
        <v>7828793.430000002</v>
      </c>
      <c r="J332" s="279">
        <f t="shared" si="5"/>
        <v>59647.569999998435</v>
      </c>
      <c r="K332" s="116"/>
    </row>
    <row r="333" spans="1:11" s="115" customFormat="1" ht="12.75">
      <c r="A333" s="271" t="s">
        <v>123</v>
      </c>
      <c r="B333" s="272">
        <v>200</v>
      </c>
      <c r="C333" s="273">
        <v>201</v>
      </c>
      <c r="D333" s="274">
        <v>804</v>
      </c>
      <c r="E333" s="275" t="s">
        <v>281</v>
      </c>
      <c r="F333" s="276" t="s">
        <v>1008</v>
      </c>
      <c r="G333" s="277" t="s">
        <v>1008</v>
      </c>
      <c r="H333" s="278">
        <v>7496818.71</v>
      </c>
      <c r="I333" s="278">
        <v>7446460.920000001</v>
      </c>
      <c r="J333" s="279">
        <f t="shared" si="5"/>
        <v>50357.789999999106</v>
      </c>
      <c r="K333" s="114"/>
    </row>
    <row r="334" spans="1:11" s="117" customFormat="1" ht="22.5">
      <c r="A334" s="271" t="s">
        <v>47</v>
      </c>
      <c r="B334" s="272">
        <v>200</v>
      </c>
      <c r="C334" s="273">
        <v>201</v>
      </c>
      <c r="D334" s="274">
        <v>804</v>
      </c>
      <c r="E334" s="275" t="s">
        <v>281</v>
      </c>
      <c r="F334" s="280" t="s">
        <v>280</v>
      </c>
      <c r="G334" s="277" t="s">
        <v>1008</v>
      </c>
      <c r="H334" s="278">
        <v>6729558.71</v>
      </c>
      <c r="I334" s="278">
        <v>6729558.71</v>
      </c>
      <c r="J334" s="279">
        <f t="shared" si="5"/>
        <v>0</v>
      </c>
      <c r="K334" s="116"/>
    </row>
    <row r="335" spans="1:11" s="117" customFormat="1" ht="12.75">
      <c r="A335" s="244" t="s">
        <v>1020</v>
      </c>
      <c r="B335" s="256">
        <v>200</v>
      </c>
      <c r="C335" s="245">
        <v>201</v>
      </c>
      <c r="D335" s="252">
        <v>804</v>
      </c>
      <c r="E335" s="253" t="s">
        <v>281</v>
      </c>
      <c r="F335" s="254" t="s">
        <v>280</v>
      </c>
      <c r="G335" s="255">
        <v>211</v>
      </c>
      <c r="H335" s="251">
        <v>5264407.09</v>
      </c>
      <c r="I335" s="251">
        <v>5264407.09</v>
      </c>
      <c r="J335" s="246">
        <f t="shared" si="5"/>
        <v>0</v>
      </c>
      <c r="K335" s="116"/>
    </row>
    <row r="336" spans="1:11" s="115" customFormat="1" ht="12.75">
      <c r="A336" s="244" t="s">
        <v>712</v>
      </c>
      <c r="B336" s="256">
        <v>200</v>
      </c>
      <c r="C336" s="245">
        <v>201</v>
      </c>
      <c r="D336" s="252">
        <v>804</v>
      </c>
      <c r="E336" s="253" t="s">
        <v>281</v>
      </c>
      <c r="F336" s="254" t="s">
        <v>280</v>
      </c>
      <c r="G336" s="255">
        <v>213</v>
      </c>
      <c r="H336" s="251">
        <v>1465151.62</v>
      </c>
      <c r="I336" s="251">
        <v>1465151.62</v>
      </c>
      <c r="J336" s="246">
        <f t="shared" si="5"/>
        <v>0</v>
      </c>
      <c r="K336" s="114"/>
    </row>
    <row r="337" spans="1:11" s="117" customFormat="1" ht="22.5">
      <c r="A337" s="271" t="s">
        <v>48</v>
      </c>
      <c r="B337" s="272">
        <v>200</v>
      </c>
      <c r="C337" s="273">
        <v>201</v>
      </c>
      <c r="D337" s="274">
        <v>804</v>
      </c>
      <c r="E337" s="275" t="s">
        <v>281</v>
      </c>
      <c r="F337" s="280" t="s">
        <v>282</v>
      </c>
      <c r="G337" s="277" t="s">
        <v>1008</v>
      </c>
      <c r="H337" s="278">
        <v>747260</v>
      </c>
      <c r="I337" s="278">
        <v>696902.21</v>
      </c>
      <c r="J337" s="279">
        <f t="shared" si="5"/>
        <v>50357.79000000004</v>
      </c>
      <c r="K337" s="116"/>
    </row>
    <row r="338" spans="1:11" s="117" customFormat="1" ht="12.75">
      <c r="A338" s="244" t="s">
        <v>711</v>
      </c>
      <c r="B338" s="256">
        <v>200</v>
      </c>
      <c r="C338" s="245">
        <v>201</v>
      </c>
      <c r="D338" s="252">
        <v>804</v>
      </c>
      <c r="E338" s="253" t="s">
        <v>281</v>
      </c>
      <c r="F338" s="254" t="s">
        <v>282</v>
      </c>
      <c r="G338" s="255">
        <v>212</v>
      </c>
      <c r="H338" s="251">
        <v>205500</v>
      </c>
      <c r="I338" s="251">
        <v>171398.48</v>
      </c>
      <c r="J338" s="246">
        <f t="shared" si="5"/>
        <v>34101.51999999999</v>
      </c>
      <c r="K338" s="116"/>
    </row>
    <row r="339" spans="1:11" s="117" customFormat="1" ht="12.75">
      <c r="A339" s="244" t="s">
        <v>714</v>
      </c>
      <c r="B339" s="256">
        <v>200</v>
      </c>
      <c r="C339" s="245">
        <v>201</v>
      </c>
      <c r="D339" s="252">
        <v>804</v>
      </c>
      <c r="E339" s="253" t="s">
        <v>281</v>
      </c>
      <c r="F339" s="254" t="s">
        <v>282</v>
      </c>
      <c r="G339" s="255">
        <v>222</v>
      </c>
      <c r="H339" s="251">
        <v>377995</v>
      </c>
      <c r="I339" s="251">
        <v>377855</v>
      </c>
      <c r="J339" s="246">
        <f t="shared" si="5"/>
        <v>140</v>
      </c>
      <c r="K339" s="116"/>
    </row>
    <row r="340" spans="1:11" s="117" customFormat="1" ht="12.75">
      <c r="A340" s="244" t="s">
        <v>717</v>
      </c>
      <c r="B340" s="256">
        <v>200</v>
      </c>
      <c r="C340" s="245">
        <v>201</v>
      </c>
      <c r="D340" s="252">
        <v>804</v>
      </c>
      <c r="E340" s="253" t="s">
        <v>281</v>
      </c>
      <c r="F340" s="254" t="s">
        <v>282</v>
      </c>
      <c r="G340" s="255">
        <v>226</v>
      </c>
      <c r="H340" s="251">
        <v>163765</v>
      </c>
      <c r="I340" s="251">
        <v>147648.73</v>
      </c>
      <c r="J340" s="246">
        <f t="shared" si="5"/>
        <v>16116.26999999999</v>
      </c>
      <c r="K340" s="116"/>
    </row>
    <row r="341" spans="1:11" s="117" customFormat="1" ht="22.5">
      <c r="A341" s="271" t="s">
        <v>49</v>
      </c>
      <c r="B341" s="272">
        <v>200</v>
      </c>
      <c r="C341" s="273">
        <v>201</v>
      </c>
      <c r="D341" s="274">
        <v>804</v>
      </c>
      <c r="E341" s="275" t="s">
        <v>281</v>
      </c>
      <c r="F341" s="280" t="s">
        <v>284</v>
      </c>
      <c r="G341" s="277" t="s">
        <v>1008</v>
      </c>
      <c r="H341" s="278">
        <v>20000</v>
      </c>
      <c r="I341" s="278">
        <v>20000</v>
      </c>
      <c r="J341" s="279">
        <f t="shared" si="5"/>
        <v>0</v>
      </c>
      <c r="K341" s="116"/>
    </row>
    <row r="342" spans="1:11" s="117" customFormat="1" ht="12.75">
      <c r="A342" s="244" t="s">
        <v>713</v>
      </c>
      <c r="B342" s="256">
        <v>200</v>
      </c>
      <c r="C342" s="245">
        <v>201</v>
      </c>
      <c r="D342" s="252">
        <v>804</v>
      </c>
      <c r="E342" s="253" t="s">
        <v>281</v>
      </c>
      <c r="F342" s="254" t="s">
        <v>284</v>
      </c>
      <c r="G342" s="255">
        <v>221</v>
      </c>
      <c r="H342" s="251">
        <v>20000</v>
      </c>
      <c r="I342" s="251">
        <v>20000</v>
      </c>
      <c r="J342" s="246">
        <f t="shared" si="5"/>
        <v>0</v>
      </c>
      <c r="K342" s="116"/>
    </row>
    <row r="343" spans="1:11" s="117" customFormat="1" ht="56.25">
      <c r="A343" s="271" t="s">
        <v>966</v>
      </c>
      <c r="B343" s="272">
        <v>200</v>
      </c>
      <c r="C343" s="273">
        <v>201</v>
      </c>
      <c r="D343" s="274">
        <v>804</v>
      </c>
      <c r="E343" s="275" t="s">
        <v>287</v>
      </c>
      <c r="F343" s="276" t="s">
        <v>1008</v>
      </c>
      <c r="G343" s="277" t="s">
        <v>1008</v>
      </c>
      <c r="H343" s="278">
        <v>391622.29</v>
      </c>
      <c r="I343" s="278">
        <v>382332.51</v>
      </c>
      <c r="J343" s="279">
        <f t="shared" si="5"/>
        <v>9289.77999999997</v>
      </c>
      <c r="K343" s="116"/>
    </row>
    <row r="344" spans="1:11" s="117" customFormat="1" ht="22.5">
      <c r="A344" s="271" t="s">
        <v>47</v>
      </c>
      <c r="B344" s="272">
        <v>200</v>
      </c>
      <c r="C344" s="273">
        <v>201</v>
      </c>
      <c r="D344" s="274">
        <v>804</v>
      </c>
      <c r="E344" s="275" t="s">
        <v>287</v>
      </c>
      <c r="F344" s="280" t="s">
        <v>280</v>
      </c>
      <c r="G344" s="277" t="s">
        <v>1008</v>
      </c>
      <c r="H344" s="278">
        <v>391622.29</v>
      </c>
      <c r="I344" s="278">
        <v>382332.51</v>
      </c>
      <c r="J344" s="279">
        <f t="shared" si="5"/>
        <v>9289.77999999997</v>
      </c>
      <c r="K344" s="116"/>
    </row>
    <row r="345" spans="1:11" s="117" customFormat="1" ht="12.75">
      <c r="A345" s="244" t="s">
        <v>1020</v>
      </c>
      <c r="B345" s="256">
        <v>200</v>
      </c>
      <c r="C345" s="245">
        <v>201</v>
      </c>
      <c r="D345" s="252">
        <v>804</v>
      </c>
      <c r="E345" s="253" t="s">
        <v>287</v>
      </c>
      <c r="F345" s="254" t="s">
        <v>280</v>
      </c>
      <c r="G345" s="255">
        <v>211</v>
      </c>
      <c r="H345" s="251">
        <v>308357.93</v>
      </c>
      <c r="I345" s="251">
        <v>299068.15</v>
      </c>
      <c r="J345" s="246">
        <f t="shared" si="5"/>
        <v>9289.77999999997</v>
      </c>
      <c r="K345" s="116"/>
    </row>
    <row r="346" spans="1:11" s="117" customFormat="1" ht="12.75">
      <c r="A346" s="244" t="s">
        <v>712</v>
      </c>
      <c r="B346" s="256">
        <v>200</v>
      </c>
      <c r="C346" s="245">
        <v>201</v>
      </c>
      <c r="D346" s="252">
        <v>804</v>
      </c>
      <c r="E346" s="253" t="s">
        <v>287</v>
      </c>
      <c r="F346" s="254" t="s">
        <v>280</v>
      </c>
      <c r="G346" s="255">
        <v>213</v>
      </c>
      <c r="H346" s="251">
        <v>83264.36</v>
      </c>
      <c r="I346" s="251">
        <v>83264.36</v>
      </c>
      <c r="J346" s="246">
        <f t="shared" si="5"/>
        <v>0</v>
      </c>
      <c r="K346" s="116"/>
    </row>
    <row r="347" spans="1:11" s="115" customFormat="1" ht="12.75">
      <c r="A347" s="271" t="s">
        <v>353</v>
      </c>
      <c r="B347" s="272">
        <v>200</v>
      </c>
      <c r="C347" s="273">
        <v>201</v>
      </c>
      <c r="D347" s="274">
        <v>900</v>
      </c>
      <c r="E347" s="275" t="s">
        <v>276</v>
      </c>
      <c r="F347" s="276" t="s">
        <v>1008</v>
      </c>
      <c r="G347" s="277" t="s">
        <v>1008</v>
      </c>
      <c r="H347" s="278">
        <v>10639664.06</v>
      </c>
      <c r="I347" s="278">
        <v>10380468.8</v>
      </c>
      <c r="J347" s="279">
        <f t="shared" si="5"/>
        <v>259195.25999999978</v>
      </c>
      <c r="K347" s="114"/>
    </row>
    <row r="348" spans="1:11" s="115" customFormat="1" ht="12.75">
      <c r="A348" s="271" t="s">
        <v>793</v>
      </c>
      <c r="B348" s="272">
        <v>200</v>
      </c>
      <c r="C348" s="273">
        <v>201</v>
      </c>
      <c r="D348" s="274">
        <v>901</v>
      </c>
      <c r="E348" s="275" t="s">
        <v>276</v>
      </c>
      <c r="F348" s="276" t="s">
        <v>1008</v>
      </c>
      <c r="G348" s="277" t="s">
        <v>1008</v>
      </c>
      <c r="H348" s="278">
        <v>10333856.7</v>
      </c>
      <c r="I348" s="278">
        <v>10074661.44</v>
      </c>
      <c r="J348" s="279">
        <f t="shared" si="5"/>
        <v>259195.25999999978</v>
      </c>
      <c r="K348" s="114"/>
    </row>
    <row r="349" spans="1:11" s="117" customFormat="1" ht="12.75">
      <c r="A349" s="271" t="s">
        <v>46</v>
      </c>
      <c r="B349" s="272">
        <v>200</v>
      </c>
      <c r="C349" s="273">
        <v>201</v>
      </c>
      <c r="D349" s="274">
        <v>901</v>
      </c>
      <c r="E349" s="275" t="s">
        <v>278</v>
      </c>
      <c r="F349" s="276" t="s">
        <v>1008</v>
      </c>
      <c r="G349" s="277" t="s">
        <v>1008</v>
      </c>
      <c r="H349" s="278">
        <v>10333856.7</v>
      </c>
      <c r="I349" s="278">
        <v>10074661.44</v>
      </c>
      <c r="J349" s="279">
        <f t="shared" si="5"/>
        <v>259195.25999999978</v>
      </c>
      <c r="K349" s="116"/>
    </row>
    <row r="350" spans="1:11" s="117" customFormat="1" ht="12.75">
      <c r="A350" s="271" t="s">
        <v>618</v>
      </c>
      <c r="B350" s="272">
        <v>200</v>
      </c>
      <c r="C350" s="273">
        <v>201</v>
      </c>
      <c r="D350" s="274">
        <v>901</v>
      </c>
      <c r="E350" s="275" t="s">
        <v>317</v>
      </c>
      <c r="F350" s="276" t="s">
        <v>1008</v>
      </c>
      <c r="G350" s="277" t="s">
        <v>1008</v>
      </c>
      <c r="H350" s="278">
        <v>10333856.7</v>
      </c>
      <c r="I350" s="278">
        <v>10074661.44</v>
      </c>
      <c r="J350" s="279">
        <f t="shared" si="5"/>
        <v>259195.25999999978</v>
      </c>
      <c r="K350" s="116"/>
    </row>
    <row r="351" spans="1:11" s="117" customFormat="1" ht="22.5">
      <c r="A351" s="271" t="s">
        <v>49</v>
      </c>
      <c r="B351" s="272">
        <v>200</v>
      </c>
      <c r="C351" s="273">
        <v>201</v>
      </c>
      <c r="D351" s="274">
        <v>901</v>
      </c>
      <c r="E351" s="275" t="s">
        <v>317</v>
      </c>
      <c r="F351" s="280" t="s">
        <v>284</v>
      </c>
      <c r="G351" s="277" t="s">
        <v>1008</v>
      </c>
      <c r="H351" s="278">
        <v>10333856.7</v>
      </c>
      <c r="I351" s="278">
        <v>10074661.44</v>
      </c>
      <c r="J351" s="279">
        <f t="shared" si="5"/>
        <v>259195.25999999978</v>
      </c>
      <c r="K351" s="116"/>
    </row>
    <row r="352" spans="1:11" s="117" customFormat="1" ht="12.75">
      <c r="A352" s="244" t="s">
        <v>719</v>
      </c>
      <c r="B352" s="256">
        <v>200</v>
      </c>
      <c r="C352" s="245">
        <v>201</v>
      </c>
      <c r="D352" s="252">
        <v>901</v>
      </c>
      <c r="E352" s="253" t="s">
        <v>317</v>
      </c>
      <c r="F352" s="254" t="s">
        <v>284</v>
      </c>
      <c r="G352" s="255">
        <v>310</v>
      </c>
      <c r="H352" s="251">
        <v>10333856.7</v>
      </c>
      <c r="I352" s="251">
        <v>10074661.44</v>
      </c>
      <c r="J352" s="246">
        <f t="shared" si="5"/>
        <v>259195.25999999978</v>
      </c>
      <c r="K352" s="116"/>
    </row>
    <row r="353" spans="1:11" s="115" customFormat="1" ht="12.75">
      <c r="A353" s="271" t="s">
        <v>486</v>
      </c>
      <c r="B353" s="272">
        <v>200</v>
      </c>
      <c r="C353" s="273">
        <v>201</v>
      </c>
      <c r="D353" s="274">
        <v>909</v>
      </c>
      <c r="E353" s="275" t="s">
        <v>276</v>
      </c>
      <c r="F353" s="276" t="s">
        <v>1008</v>
      </c>
      <c r="G353" s="277" t="s">
        <v>1008</v>
      </c>
      <c r="H353" s="278">
        <v>305807.36</v>
      </c>
      <c r="I353" s="278">
        <v>305807.36</v>
      </c>
      <c r="J353" s="279">
        <f t="shared" si="5"/>
        <v>0</v>
      </c>
      <c r="K353" s="114"/>
    </row>
    <row r="354" spans="1:11" s="117" customFormat="1" ht="12.75">
      <c r="A354" s="271" t="s">
        <v>46</v>
      </c>
      <c r="B354" s="272">
        <v>200</v>
      </c>
      <c r="C354" s="273">
        <v>201</v>
      </c>
      <c r="D354" s="274">
        <v>909</v>
      </c>
      <c r="E354" s="275" t="s">
        <v>278</v>
      </c>
      <c r="F354" s="276" t="s">
        <v>1008</v>
      </c>
      <c r="G354" s="277" t="s">
        <v>1008</v>
      </c>
      <c r="H354" s="278">
        <v>305807.36</v>
      </c>
      <c r="I354" s="278">
        <v>305807.36</v>
      </c>
      <c r="J354" s="279">
        <f t="shared" si="5"/>
        <v>0</v>
      </c>
      <c r="K354" s="116"/>
    </row>
    <row r="355" spans="1:11" s="117" customFormat="1" ht="12.75">
      <c r="A355" s="271" t="s">
        <v>123</v>
      </c>
      <c r="B355" s="272">
        <v>200</v>
      </c>
      <c r="C355" s="273">
        <v>201</v>
      </c>
      <c r="D355" s="274">
        <v>909</v>
      </c>
      <c r="E355" s="275" t="s">
        <v>281</v>
      </c>
      <c r="F355" s="276" t="s">
        <v>1008</v>
      </c>
      <c r="G355" s="277" t="s">
        <v>1008</v>
      </c>
      <c r="H355" s="278">
        <v>149261.64</v>
      </c>
      <c r="I355" s="278">
        <v>149261.64</v>
      </c>
      <c r="J355" s="279">
        <f t="shared" si="5"/>
        <v>0</v>
      </c>
      <c r="K355" s="116"/>
    </row>
    <row r="356" spans="1:11" s="115" customFormat="1" ht="22.5">
      <c r="A356" s="271" t="s">
        <v>47</v>
      </c>
      <c r="B356" s="272">
        <v>200</v>
      </c>
      <c r="C356" s="273">
        <v>201</v>
      </c>
      <c r="D356" s="274">
        <v>909</v>
      </c>
      <c r="E356" s="275" t="s">
        <v>281</v>
      </c>
      <c r="F356" s="280" t="s">
        <v>280</v>
      </c>
      <c r="G356" s="277" t="s">
        <v>1008</v>
      </c>
      <c r="H356" s="278">
        <v>139581.25</v>
      </c>
      <c r="I356" s="278">
        <v>139581.25</v>
      </c>
      <c r="J356" s="279">
        <f t="shared" si="5"/>
        <v>0</v>
      </c>
      <c r="K356" s="114"/>
    </row>
    <row r="357" spans="1:11" s="117" customFormat="1" ht="12.75">
      <c r="A357" s="244" t="s">
        <v>1020</v>
      </c>
      <c r="B357" s="256">
        <v>200</v>
      </c>
      <c r="C357" s="245">
        <v>201</v>
      </c>
      <c r="D357" s="252">
        <v>909</v>
      </c>
      <c r="E357" s="253" t="s">
        <v>281</v>
      </c>
      <c r="F357" s="254" t="s">
        <v>280</v>
      </c>
      <c r="G357" s="255">
        <v>211</v>
      </c>
      <c r="H357" s="251">
        <v>139581.25</v>
      </c>
      <c r="I357" s="251">
        <v>139581.25</v>
      </c>
      <c r="J357" s="246">
        <f t="shared" si="5"/>
        <v>0</v>
      </c>
      <c r="K357" s="116"/>
    </row>
    <row r="358" spans="1:11" s="117" customFormat="1" ht="67.5">
      <c r="A358" s="271" t="s">
        <v>675</v>
      </c>
      <c r="B358" s="272">
        <v>200</v>
      </c>
      <c r="C358" s="273">
        <v>201</v>
      </c>
      <c r="D358" s="274">
        <v>909</v>
      </c>
      <c r="E358" s="275" t="s">
        <v>281</v>
      </c>
      <c r="F358" s="280" t="s">
        <v>285</v>
      </c>
      <c r="G358" s="277" t="s">
        <v>1008</v>
      </c>
      <c r="H358" s="278">
        <v>9680.39</v>
      </c>
      <c r="I358" s="278">
        <v>9680.39</v>
      </c>
      <c r="J358" s="279">
        <f t="shared" si="5"/>
        <v>0</v>
      </c>
      <c r="K358" s="116"/>
    </row>
    <row r="359" spans="1:11" s="117" customFormat="1" ht="12.75">
      <c r="A359" s="244" t="s">
        <v>718</v>
      </c>
      <c r="B359" s="256">
        <v>200</v>
      </c>
      <c r="C359" s="245">
        <v>201</v>
      </c>
      <c r="D359" s="252">
        <v>909</v>
      </c>
      <c r="E359" s="253" t="s">
        <v>281</v>
      </c>
      <c r="F359" s="254" t="s">
        <v>285</v>
      </c>
      <c r="G359" s="255">
        <v>290</v>
      </c>
      <c r="H359" s="251">
        <v>9680.39</v>
      </c>
      <c r="I359" s="251">
        <v>9680.39</v>
      </c>
      <c r="J359" s="246">
        <f t="shared" si="5"/>
        <v>0</v>
      </c>
      <c r="K359" s="116"/>
    </row>
    <row r="360" spans="1:11" s="117" customFormat="1" ht="12.75">
      <c r="A360" s="271" t="s">
        <v>618</v>
      </c>
      <c r="B360" s="272">
        <v>200</v>
      </c>
      <c r="C360" s="273">
        <v>201</v>
      </c>
      <c r="D360" s="274">
        <v>909</v>
      </c>
      <c r="E360" s="275" t="s">
        <v>317</v>
      </c>
      <c r="F360" s="276" t="s">
        <v>1008</v>
      </c>
      <c r="G360" s="277" t="s">
        <v>1008</v>
      </c>
      <c r="H360" s="278">
        <v>156545.72</v>
      </c>
      <c r="I360" s="278">
        <v>156545.72</v>
      </c>
      <c r="J360" s="279">
        <f t="shared" si="5"/>
        <v>0</v>
      </c>
      <c r="K360" s="116"/>
    </row>
    <row r="361" spans="1:11" s="117" customFormat="1" ht="22.5">
      <c r="A361" s="271" t="s">
        <v>70</v>
      </c>
      <c r="B361" s="272">
        <v>200</v>
      </c>
      <c r="C361" s="273">
        <v>201</v>
      </c>
      <c r="D361" s="274">
        <v>909</v>
      </c>
      <c r="E361" s="275" t="s">
        <v>317</v>
      </c>
      <c r="F361" s="280" t="s">
        <v>130</v>
      </c>
      <c r="G361" s="277" t="s">
        <v>1008</v>
      </c>
      <c r="H361" s="278">
        <v>156545.72</v>
      </c>
      <c r="I361" s="278">
        <v>156545.72</v>
      </c>
      <c r="J361" s="279">
        <f t="shared" si="5"/>
        <v>0</v>
      </c>
      <c r="K361" s="116"/>
    </row>
    <row r="362" spans="1:11" s="115" customFormat="1" ht="12.75">
      <c r="A362" s="244" t="s">
        <v>117</v>
      </c>
      <c r="B362" s="256">
        <v>200</v>
      </c>
      <c r="C362" s="245">
        <v>201</v>
      </c>
      <c r="D362" s="252">
        <v>909</v>
      </c>
      <c r="E362" s="253" t="s">
        <v>317</v>
      </c>
      <c r="F362" s="254" t="s">
        <v>130</v>
      </c>
      <c r="G362" s="255">
        <v>262</v>
      </c>
      <c r="H362" s="251">
        <v>156545.72</v>
      </c>
      <c r="I362" s="251">
        <v>156545.72</v>
      </c>
      <c r="J362" s="246">
        <f t="shared" si="5"/>
        <v>0</v>
      </c>
      <c r="K362" s="114"/>
    </row>
    <row r="363" spans="1:11" s="117" customFormat="1" ht="12.75">
      <c r="A363" s="271" t="s">
        <v>354</v>
      </c>
      <c r="B363" s="272">
        <v>200</v>
      </c>
      <c r="C363" s="273">
        <v>201</v>
      </c>
      <c r="D363" s="274">
        <v>1000</v>
      </c>
      <c r="E363" s="275" t="s">
        <v>276</v>
      </c>
      <c r="F363" s="276" t="s">
        <v>1008</v>
      </c>
      <c r="G363" s="277" t="s">
        <v>1008</v>
      </c>
      <c r="H363" s="278">
        <v>23885607.6</v>
      </c>
      <c r="I363" s="278">
        <v>22509743.899999995</v>
      </c>
      <c r="J363" s="279">
        <f t="shared" si="5"/>
        <v>1375863.7000000067</v>
      </c>
      <c r="K363" s="116"/>
    </row>
    <row r="364" spans="1:11" s="117" customFormat="1" ht="12.75">
      <c r="A364" s="271" t="s">
        <v>761</v>
      </c>
      <c r="B364" s="272">
        <v>200</v>
      </c>
      <c r="C364" s="273">
        <v>201</v>
      </c>
      <c r="D364" s="274">
        <v>1003</v>
      </c>
      <c r="E364" s="275" t="s">
        <v>276</v>
      </c>
      <c r="F364" s="276" t="s">
        <v>1008</v>
      </c>
      <c r="G364" s="277" t="s">
        <v>1008</v>
      </c>
      <c r="H364" s="278">
        <v>23885607.6</v>
      </c>
      <c r="I364" s="278">
        <v>22509743.899999995</v>
      </c>
      <c r="J364" s="279">
        <f t="shared" si="5"/>
        <v>1375863.7000000067</v>
      </c>
      <c r="K364" s="116"/>
    </row>
    <row r="365" spans="1:11" s="117" customFormat="1" ht="45">
      <c r="A365" s="271" t="s">
        <v>490</v>
      </c>
      <c r="B365" s="272">
        <v>200</v>
      </c>
      <c r="C365" s="273">
        <v>201</v>
      </c>
      <c r="D365" s="274">
        <v>1003</v>
      </c>
      <c r="E365" s="275" t="s">
        <v>355</v>
      </c>
      <c r="F365" s="276" t="s">
        <v>1008</v>
      </c>
      <c r="G365" s="277" t="s">
        <v>1008</v>
      </c>
      <c r="H365" s="278">
        <v>14514300</v>
      </c>
      <c r="I365" s="278">
        <v>14261736</v>
      </c>
      <c r="J365" s="279">
        <f t="shared" si="5"/>
        <v>252564</v>
      </c>
      <c r="K365" s="116"/>
    </row>
    <row r="366" spans="1:11" s="117" customFormat="1" ht="33.75">
      <c r="A366" s="271" t="s">
        <v>491</v>
      </c>
      <c r="B366" s="272">
        <v>200</v>
      </c>
      <c r="C366" s="273">
        <v>201</v>
      </c>
      <c r="D366" s="274">
        <v>1003</v>
      </c>
      <c r="E366" s="275" t="s">
        <v>356</v>
      </c>
      <c r="F366" s="276" t="s">
        <v>1008</v>
      </c>
      <c r="G366" s="277" t="s">
        <v>1008</v>
      </c>
      <c r="H366" s="278">
        <v>14514300</v>
      </c>
      <c r="I366" s="278">
        <v>14261736</v>
      </c>
      <c r="J366" s="279">
        <f t="shared" si="5"/>
        <v>252564</v>
      </c>
      <c r="K366" s="116"/>
    </row>
    <row r="367" spans="1:11" s="117" customFormat="1" ht="12.75">
      <c r="A367" s="271" t="s">
        <v>116</v>
      </c>
      <c r="B367" s="272">
        <v>200</v>
      </c>
      <c r="C367" s="273">
        <v>201</v>
      </c>
      <c r="D367" s="274">
        <v>1003</v>
      </c>
      <c r="E367" s="275" t="s">
        <v>356</v>
      </c>
      <c r="F367" s="280" t="s">
        <v>357</v>
      </c>
      <c r="G367" s="277" t="s">
        <v>1008</v>
      </c>
      <c r="H367" s="278">
        <v>14514300</v>
      </c>
      <c r="I367" s="278">
        <v>14261736</v>
      </c>
      <c r="J367" s="279">
        <f t="shared" si="5"/>
        <v>252564</v>
      </c>
      <c r="K367" s="116"/>
    </row>
    <row r="368" spans="1:11" s="117" customFormat="1" ht="12.75">
      <c r="A368" s="244" t="s">
        <v>117</v>
      </c>
      <c r="B368" s="256">
        <v>200</v>
      </c>
      <c r="C368" s="245">
        <v>201</v>
      </c>
      <c r="D368" s="252">
        <v>1003</v>
      </c>
      <c r="E368" s="253" t="s">
        <v>356</v>
      </c>
      <c r="F368" s="254" t="s">
        <v>357</v>
      </c>
      <c r="G368" s="255">
        <v>262</v>
      </c>
      <c r="H368" s="251">
        <v>14514300</v>
      </c>
      <c r="I368" s="251">
        <v>14261736</v>
      </c>
      <c r="J368" s="246">
        <f t="shared" si="5"/>
        <v>252564</v>
      </c>
      <c r="K368" s="116"/>
    </row>
    <row r="369" spans="1:11" s="117" customFormat="1" ht="56.25">
      <c r="A369" s="271" t="s">
        <v>662</v>
      </c>
      <c r="B369" s="272">
        <v>200</v>
      </c>
      <c r="C369" s="273">
        <v>201</v>
      </c>
      <c r="D369" s="274">
        <v>1003</v>
      </c>
      <c r="E369" s="275" t="s">
        <v>358</v>
      </c>
      <c r="F369" s="276" t="s">
        <v>1008</v>
      </c>
      <c r="G369" s="277" t="s">
        <v>1008</v>
      </c>
      <c r="H369" s="278">
        <v>1000000</v>
      </c>
      <c r="I369" s="278">
        <v>502118.4</v>
      </c>
      <c r="J369" s="279">
        <f t="shared" si="5"/>
        <v>497881.6</v>
      </c>
      <c r="K369" s="116"/>
    </row>
    <row r="370" spans="1:11" s="117" customFormat="1" ht="56.25">
      <c r="A370" s="271" t="s">
        <v>663</v>
      </c>
      <c r="B370" s="272">
        <v>200</v>
      </c>
      <c r="C370" s="273">
        <v>201</v>
      </c>
      <c r="D370" s="274">
        <v>1003</v>
      </c>
      <c r="E370" s="275" t="s">
        <v>359</v>
      </c>
      <c r="F370" s="276" t="s">
        <v>1008</v>
      </c>
      <c r="G370" s="277" t="s">
        <v>1008</v>
      </c>
      <c r="H370" s="278">
        <v>1000000</v>
      </c>
      <c r="I370" s="278">
        <v>502118.4</v>
      </c>
      <c r="J370" s="279">
        <f t="shared" si="5"/>
        <v>497881.6</v>
      </c>
      <c r="K370" s="116"/>
    </row>
    <row r="371" spans="1:11" s="117" customFormat="1" ht="22.5">
      <c r="A371" s="271" t="s">
        <v>69</v>
      </c>
      <c r="B371" s="272">
        <v>200</v>
      </c>
      <c r="C371" s="273">
        <v>201</v>
      </c>
      <c r="D371" s="274">
        <v>1003</v>
      </c>
      <c r="E371" s="275" t="s">
        <v>359</v>
      </c>
      <c r="F371" s="280" t="s">
        <v>360</v>
      </c>
      <c r="G371" s="277" t="s">
        <v>1008</v>
      </c>
      <c r="H371" s="278">
        <v>1000000</v>
      </c>
      <c r="I371" s="278">
        <v>502118.4</v>
      </c>
      <c r="J371" s="279">
        <f t="shared" si="5"/>
        <v>497881.6</v>
      </c>
      <c r="K371" s="116"/>
    </row>
    <row r="372" spans="1:11" s="115" customFormat="1" ht="12.75">
      <c r="A372" s="244" t="s">
        <v>117</v>
      </c>
      <c r="B372" s="256">
        <v>200</v>
      </c>
      <c r="C372" s="245">
        <v>201</v>
      </c>
      <c r="D372" s="252">
        <v>1003</v>
      </c>
      <c r="E372" s="253" t="s">
        <v>359</v>
      </c>
      <c r="F372" s="254" t="s">
        <v>360</v>
      </c>
      <c r="G372" s="255">
        <v>262</v>
      </c>
      <c r="H372" s="251">
        <v>1000000</v>
      </c>
      <c r="I372" s="251">
        <v>502118.4</v>
      </c>
      <c r="J372" s="246">
        <f t="shared" si="5"/>
        <v>497881.6</v>
      </c>
      <c r="K372" s="114"/>
    </row>
    <row r="373" spans="1:11" s="117" customFormat="1" ht="56.25">
      <c r="A373" s="271" t="s">
        <v>967</v>
      </c>
      <c r="B373" s="272">
        <v>200</v>
      </c>
      <c r="C373" s="273">
        <v>201</v>
      </c>
      <c r="D373" s="274">
        <v>1003</v>
      </c>
      <c r="E373" s="275" t="s">
        <v>324</v>
      </c>
      <c r="F373" s="276" t="s">
        <v>1008</v>
      </c>
      <c r="G373" s="277" t="s">
        <v>1008</v>
      </c>
      <c r="H373" s="278">
        <v>3675200</v>
      </c>
      <c r="I373" s="278">
        <v>3630626.75</v>
      </c>
      <c r="J373" s="279">
        <f t="shared" si="5"/>
        <v>44573.25</v>
      </c>
      <c r="K373" s="116"/>
    </row>
    <row r="374" spans="1:11" s="117" customFormat="1" ht="45">
      <c r="A374" s="271" t="s">
        <v>859</v>
      </c>
      <c r="B374" s="272">
        <v>200</v>
      </c>
      <c r="C374" s="273">
        <v>201</v>
      </c>
      <c r="D374" s="274">
        <v>1003</v>
      </c>
      <c r="E374" s="275" t="s">
        <v>361</v>
      </c>
      <c r="F374" s="276" t="s">
        <v>1008</v>
      </c>
      <c r="G374" s="277" t="s">
        <v>1008</v>
      </c>
      <c r="H374" s="278">
        <v>765700</v>
      </c>
      <c r="I374" s="278">
        <v>730231.38</v>
      </c>
      <c r="J374" s="279">
        <f t="shared" si="5"/>
        <v>35468.619999999995</v>
      </c>
      <c r="K374" s="116"/>
    </row>
    <row r="375" spans="1:11" s="117" customFormat="1" ht="22.5">
      <c r="A375" s="271" t="s">
        <v>70</v>
      </c>
      <c r="B375" s="272">
        <v>200</v>
      </c>
      <c r="C375" s="273">
        <v>201</v>
      </c>
      <c r="D375" s="274">
        <v>1003</v>
      </c>
      <c r="E375" s="275" t="s">
        <v>361</v>
      </c>
      <c r="F375" s="280" t="s">
        <v>130</v>
      </c>
      <c r="G375" s="277" t="s">
        <v>1008</v>
      </c>
      <c r="H375" s="278">
        <v>765700</v>
      </c>
      <c r="I375" s="278">
        <v>730231.38</v>
      </c>
      <c r="J375" s="279">
        <f t="shared" si="5"/>
        <v>35468.619999999995</v>
      </c>
      <c r="K375" s="116"/>
    </row>
    <row r="376" spans="1:11" s="117" customFormat="1" ht="12.75">
      <c r="A376" s="244" t="s">
        <v>117</v>
      </c>
      <c r="B376" s="256">
        <v>200</v>
      </c>
      <c r="C376" s="245">
        <v>201</v>
      </c>
      <c r="D376" s="252">
        <v>1003</v>
      </c>
      <c r="E376" s="253" t="s">
        <v>361</v>
      </c>
      <c r="F376" s="254" t="s">
        <v>130</v>
      </c>
      <c r="G376" s="255">
        <v>262</v>
      </c>
      <c r="H376" s="251">
        <v>765700</v>
      </c>
      <c r="I376" s="251">
        <v>730231.38</v>
      </c>
      <c r="J376" s="246">
        <f t="shared" si="5"/>
        <v>35468.619999999995</v>
      </c>
      <c r="K376" s="116"/>
    </row>
    <row r="377" spans="1:11" s="117" customFormat="1" ht="90">
      <c r="A377" s="271" t="s">
        <v>664</v>
      </c>
      <c r="B377" s="272">
        <v>200</v>
      </c>
      <c r="C377" s="273">
        <v>201</v>
      </c>
      <c r="D377" s="274">
        <v>1003</v>
      </c>
      <c r="E377" s="275" t="s">
        <v>362</v>
      </c>
      <c r="F377" s="276" t="s">
        <v>1008</v>
      </c>
      <c r="G377" s="277" t="s">
        <v>1008</v>
      </c>
      <c r="H377" s="278">
        <v>765700</v>
      </c>
      <c r="I377" s="278">
        <v>765664.87</v>
      </c>
      <c r="J377" s="279">
        <f t="shared" si="5"/>
        <v>35.13000000000466</v>
      </c>
      <c r="K377" s="116"/>
    </row>
    <row r="378" spans="1:11" s="117" customFormat="1" ht="22.5">
      <c r="A378" s="271" t="s">
        <v>49</v>
      </c>
      <c r="B378" s="272">
        <v>200</v>
      </c>
      <c r="C378" s="273">
        <v>201</v>
      </c>
      <c r="D378" s="274">
        <v>1003</v>
      </c>
      <c r="E378" s="275" t="s">
        <v>362</v>
      </c>
      <c r="F378" s="280" t="s">
        <v>284</v>
      </c>
      <c r="G378" s="277" t="s">
        <v>1008</v>
      </c>
      <c r="H378" s="278">
        <v>765700</v>
      </c>
      <c r="I378" s="278">
        <v>765664.87</v>
      </c>
      <c r="J378" s="279">
        <f t="shared" si="5"/>
        <v>35.13000000000466</v>
      </c>
      <c r="K378" s="116"/>
    </row>
    <row r="379" spans="1:11" s="117" customFormat="1" ht="12.75">
      <c r="A379" s="244" t="s">
        <v>720</v>
      </c>
      <c r="B379" s="256">
        <v>200</v>
      </c>
      <c r="C379" s="245">
        <v>201</v>
      </c>
      <c r="D379" s="252">
        <v>1003</v>
      </c>
      <c r="E379" s="253" t="s">
        <v>362</v>
      </c>
      <c r="F379" s="254" t="s">
        <v>284</v>
      </c>
      <c r="G379" s="255">
        <v>340</v>
      </c>
      <c r="H379" s="251">
        <v>765700</v>
      </c>
      <c r="I379" s="251">
        <v>765664.87</v>
      </c>
      <c r="J379" s="246">
        <f t="shared" si="5"/>
        <v>35.13000000000466</v>
      </c>
      <c r="K379" s="116"/>
    </row>
    <row r="380" spans="1:11" s="117" customFormat="1" ht="45">
      <c r="A380" s="271" t="s">
        <v>492</v>
      </c>
      <c r="B380" s="272">
        <v>200</v>
      </c>
      <c r="C380" s="273">
        <v>201</v>
      </c>
      <c r="D380" s="274">
        <v>1003</v>
      </c>
      <c r="E380" s="275" t="s">
        <v>363</v>
      </c>
      <c r="F380" s="276" t="s">
        <v>1008</v>
      </c>
      <c r="G380" s="277" t="s">
        <v>1008</v>
      </c>
      <c r="H380" s="278">
        <v>660000</v>
      </c>
      <c r="I380" s="278">
        <v>650935</v>
      </c>
      <c r="J380" s="279">
        <f t="shared" si="5"/>
        <v>9065</v>
      </c>
      <c r="K380" s="116"/>
    </row>
    <row r="381" spans="1:11" s="117" customFormat="1" ht="22.5">
      <c r="A381" s="271" t="s">
        <v>70</v>
      </c>
      <c r="B381" s="272">
        <v>200</v>
      </c>
      <c r="C381" s="273">
        <v>201</v>
      </c>
      <c r="D381" s="274">
        <v>1003</v>
      </c>
      <c r="E381" s="275" t="s">
        <v>363</v>
      </c>
      <c r="F381" s="280" t="s">
        <v>130</v>
      </c>
      <c r="G381" s="277" t="s">
        <v>1008</v>
      </c>
      <c r="H381" s="278">
        <v>660000</v>
      </c>
      <c r="I381" s="278">
        <v>650935</v>
      </c>
      <c r="J381" s="279">
        <f t="shared" si="5"/>
        <v>9065</v>
      </c>
      <c r="K381" s="116"/>
    </row>
    <row r="382" spans="1:11" s="117" customFormat="1" ht="12.75">
      <c r="A382" s="244" t="s">
        <v>117</v>
      </c>
      <c r="B382" s="256">
        <v>200</v>
      </c>
      <c r="C382" s="245">
        <v>201</v>
      </c>
      <c r="D382" s="252">
        <v>1003</v>
      </c>
      <c r="E382" s="253" t="s">
        <v>363</v>
      </c>
      <c r="F382" s="254" t="s">
        <v>130</v>
      </c>
      <c r="G382" s="255">
        <v>262</v>
      </c>
      <c r="H382" s="251">
        <v>660000</v>
      </c>
      <c r="I382" s="251">
        <v>650935</v>
      </c>
      <c r="J382" s="246">
        <f t="shared" si="5"/>
        <v>9065</v>
      </c>
      <c r="K382" s="116"/>
    </row>
    <row r="383" spans="1:11" s="117" customFormat="1" ht="45">
      <c r="A383" s="271" t="s">
        <v>785</v>
      </c>
      <c r="B383" s="272">
        <v>200</v>
      </c>
      <c r="C383" s="273">
        <v>201</v>
      </c>
      <c r="D383" s="274">
        <v>1003</v>
      </c>
      <c r="E383" s="275" t="s">
        <v>364</v>
      </c>
      <c r="F383" s="276" t="s">
        <v>1008</v>
      </c>
      <c r="G383" s="277" t="s">
        <v>1008</v>
      </c>
      <c r="H383" s="278">
        <v>1483800</v>
      </c>
      <c r="I383" s="278">
        <v>1483795.5</v>
      </c>
      <c r="J383" s="279">
        <f t="shared" si="5"/>
        <v>4.5</v>
      </c>
      <c r="K383" s="116"/>
    </row>
    <row r="384" spans="1:11" s="115" customFormat="1" ht="22.5">
      <c r="A384" s="271" t="s">
        <v>49</v>
      </c>
      <c r="B384" s="272">
        <v>200</v>
      </c>
      <c r="C384" s="273">
        <v>201</v>
      </c>
      <c r="D384" s="274">
        <v>1003</v>
      </c>
      <c r="E384" s="275" t="s">
        <v>364</v>
      </c>
      <c r="F384" s="280" t="s">
        <v>284</v>
      </c>
      <c r="G384" s="277" t="s">
        <v>1008</v>
      </c>
      <c r="H384" s="278">
        <v>1483800</v>
      </c>
      <c r="I384" s="278">
        <v>1483795.5</v>
      </c>
      <c r="J384" s="279">
        <f t="shared" si="5"/>
        <v>4.5</v>
      </c>
      <c r="K384" s="114"/>
    </row>
    <row r="385" spans="1:11" s="117" customFormat="1" ht="12.75">
      <c r="A385" s="244" t="s">
        <v>720</v>
      </c>
      <c r="B385" s="256">
        <v>200</v>
      </c>
      <c r="C385" s="245">
        <v>201</v>
      </c>
      <c r="D385" s="252">
        <v>1003</v>
      </c>
      <c r="E385" s="253" t="s">
        <v>364</v>
      </c>
      <c r="F385" s="254" t="s">
        <v>284</v>
      </c>
      <c r="G385" s="255">
        <v>340</v>
      </c>
      <c r="H385" s="251">
        <v>1483800</v>
      </c>
      <c r="I385" s="251">
        <v>1483795.5</v>
      </c>
      <c r="J385" s="246">
        <f t="shared" si="5"/>
        <v>4.5</v>
      </c>
      <c r="K385" s="116"/>
    </row>
    <row r="386" spans="1:11" s="117" customFormat="1" ht="12.75">
      <c r="A386" s="271" t="s">
        <v>46</v>
      </c>
      <c r="B386" s="272">
        <v>200</v>
      </c>
      <c r="C386" s="273">
        <v>201</v>
      </c>
      <c r="D386" s="274">
        <v>1003</v>
      </c>
      <c r="E386" s="275" t="s">
        <v>278</v>
      </c>
      <c r="F386" s="276" t="s">
        <v>1008</v>
      </c>
      <c r="G386" s="277" t="s">
        <v>1008</v>
      </c>
      <c r="H386" s="278">
        <v>4696107.6</v>
      </c>
      <c r="I386" s="278">
        <v>4115262.75</v>
      </c>
      <c r="J386" s="279">
        <f t="shared" si="5"/>
        <v>580844.8499999996</v>
      </c>
      <c r="K386" s="116"/>
    </row>
    <row r="387" spans="1:11" s="115" customFormat="1" ht="33.75">
      <c r="A387" s="271" t="s">
        <v>544</v>
      </c>
      <c r="B387" s="272">
        <v>200</v>
      </c>
      <c r="C387" s="273">
        <v>201</v>
      </c>
      <c r="D387" s="274">
        <v>1003</v>
      </c>
      <c r="E387" s="275" t="s">
        <v>365</v>
      </c>
      <c r="F387" s="276" t="s">
        <v>1008</v>
      </c>
      <c r="G387" s="277" t="s">
        <v>1008</v>
      </c>
      <c r="H387" s="278">
        <v>700390.8</v>
      </c>
      <c r="I387" s="278">
        <v>579344.4</v>
      </c>
      <c r="J387" s="279">
        <f t="shared" si="5"/>
        <v>121046.40000000002</v>
      </c>
      <c r="K387" s="114"/>
    </row>
    <row r="388" spans="1:11" s="117" customFormat="1" ht="22.5">
      <c r="A388" s="271" t="s">
        <v>70</v>
      </c>
      <c r="B388" s="272">
        <v>200</v>
      </c>
      <c r="C388" s="273">
        <v>201</v>
      </c>
      <c r="D388" s="274">
        <v>1003</v>
      </c>
      <c r="E388" s="275" t="s">
        <v>365</v>
      </c>
      <c r="F388" s="280" t="s">
        <v>130</v>
      </c>
      <c r="G388" s="277" t="s">
        <v>1008</v>
      </c>
      <c r="H388" s="278">
        <v>700390.8</v>
      </c>
      <c r="I388" s="278">
        <v>579344.4</v>
      </c>
      <c r="J388" s="279">
        <f t="shared" si="5"/>
        <v>121046.40000000002</v>
      </c>
      <c r="K388" s="116"/>
    </row>
    <row r="389" spans="1:11" s="117" customFormat="1" ht="12.75">
      <c r="A389" s="244" t="s">
        <v>117</v>
      </c>
      <c r="B389" s="256">
        <v>200</v>
      </c>
      <c r="C389" s="245">
        <v>201</v>
      </c>
      <c r="D389" s="252">
        <v>1003</v>
      </c>
      <c r="E389" s="253" t="s">
        <v>365</v>
      </c>
      <c r="F389" s="254" t="s">
        <v>130</v>
      </c>
      <c r="G389" s="255">
        <v>262</v>
      </c>
      <c r="H389" s="251">
        <v>700390.8</v>
      </c>
      <c r="I389" s="251">
        <v>579344.4</v>
      </c>
      <c r="J389" s="246">
        <f t="shared" si="5"/>
        <v>121046.40000000002</v>
      </c>
      <c r="K389" s="116"/>
    </row>
    <row r="390" spans="1:11" s="117" customFormat="1" ht="33.75">
      <c r="A390" s="271" t="s">
        <v>523</v>
      </c>
      <c r="B390" s="272">
        <v>200</v>
      </c>
      <c r="C390" s="273">
        <v>201</v>
      </c>
      <c r="D390" s="274">
        <v>1003</v>
      </c>
      <c r="E390" s="275" t="s">
        <v>366</v>
      </c>
      <c r="F390" s="276" t="s">
        <v>1008</v>
      </c>
      <c r="G390" s="277" t="s">
        <v>1008</v>
      </c>
      <c r="H390" s="278">
        <v>2060760</v>
      </c>
      <c r="I390" s="278">
        <v>1990999.95</v>
      </c>
      <c r="J390" s="279">
        <f t="shared" si="5"/>
        <v>69760.05000000005</v>
      </c>
      <c r="K390" s="116"/>
    </row>
    <row r="391" spans="1:11" s="117" customFormat="1" ht="22.5">
      <c r="A391" s="271" t="s">
        <v>49</v>
      </c>
      <c r="B391" s="272">
        <v>200</v>
      </c>
      <c r="C391" s="273">
        <v>201</v>
      </c>
      <c r="D391" s="274">
        <v>1003</v>
      </c>
      <c r="E391" s="275" t="s">
        <v>366</v>
      </c>
      <c r="F391" s="280" t="s">
        <v>284</v>
      </c>
      <c r="G391" s="277" t="s">
        <v>1008</v>
      </c>
      <c r="H391" s="278">
        <v>2060760</v>
      </c>
      <c r="I391" s="278">
        <v>1990999.95</v>
      </c>
      <c r="J391" s="279">
        <f t="shared" si="5"/>
        <v>69760.05000000005</v>
      </c>
      <c r="K391" s="116"/>
    </row>
    <row r="392" spans="1:11" s="117" customFormat="1" ht="12.75">
      <c r="A392" s="244" t="s">
        <v>718</v>
      </c>
      <c r="B392" s="256">
        <v>200</v>
      </c>
      <c r="C392" s="245">
        <v>201</v>
      </c>
      <c r="D392" s="252">
        <v>1003</v>
      </c>
      <c r="E392" s="253" t="s">
        <v>366</v>
      </c>
      <c r="F392" s="254" t="s">
        <v>284</v>
      </c>
      <c r="G392" s="255">
        <v>290</v>
      </c>
      <c r="H392" s="251">
        <v>2060760</v>
      </c>
      <c r="I392" s="251">
        <v>1990999.95</v>
      </c>
      <c r="J392" s="246">
        <f aca="true" t="shared" si="6" ref="J392:J455">H392-I392</f>
        <v>69760.05000000005</v>
      </c>
      <c r="K392" s="116"/>
    </row>
    <row r="393" spans="1:11" s="115" customFormat="1" ht="22.5">
      <c r="A393" s="271" t="s">
        <v>616</v>
      </c>
      <c r="B393" s="272">
        <v>200</v>
      </c>
      <c r="C393" s="273">
        <v>201</v>
      </c>
      <c r="D393" s="274">
        <v>1003</v>
      </c>
      <c r="E393" s="275" t="s">
        <v>367</v>
      </c>
      <c r="F393" s="276" t="s">
        <v>1008</v>
      </c>
      <c r="G393" s="277" t="s">
        <v>1008</v>
      </c>
      <c r="H393" s="278">
        <v>1934956.8</v>
      </c>
      <c r="I393" s="278">
        <v>1544918.4</v>
      </c>
      <c r="J393" s="279">
        <f t="shared" si="6"/>
        <v>390038.40000000014</v>
      </c>
      <c r="K393" s="114"/>
    </row>
    <row r="394" spans="1:11" s="117" customFormat="1" ht="22.5">
      <c r="A394" s="271" t="s">
        <v>70</v>
      </c>
      <c r="B394" s="272">
        <v>200</v>
      </c>
      <c r="C394" s="273">
        <v>201</v>
      </c>
      <c r="D394" s="274">
        <v>1003</v>
      </c>
      <c r="E394" s="275" t="s">
        <v>367</v>
      </c>
      <c r="F394" s="280" t="s">
        <v>130</v>
      </c>
      <c r="G394" s="277" t="s">
        <v>1008</v>
      </c>
      <c r="H394" s="278">
        <v>1934956.8</v>
      </c>
      <c r="I394" s="278">
        <v>1544918.4</v>
      </c>
      <c r="J394" s="279">
        <f t="shared" si="6"/>
        <v>390038.40000000014</v>
      </c>
      <c r="K394" s="116"/>
    </row>
    <row r="395" spans="1:11" s="117" customFormat="1" ht="12.75">
      <c r="A395" s="244" t="s">
        <v>117</v>
      </c>
      <c r="B395" s="256">
        <v>200</v>
      </c>
      <c r="C395" s="245">
        <v>201</v>
      </c>
      <c r="D395" s="252">
        <v>1003</v>
      </c>
      <c r="E395" s="253" t="s">
        <v>367</v>
      </c>
      <c r="F395" s="254" t="s">
        <v>130</v>
      </c>
      <c r="G395" s="255">
        <v>262</v>
      </c>
      <c r="H395" s="251">
        <v>1934956.8</v>
      </c>
      <c r="I395" s="251">
        <v>1544918.4</v>
      </c>
      <c r="J395" s="246">
        <f t="shared" si="6"/>
        <v>390038.40000000014</v>
      </c>
      <c r="K395" s="116"/>
    </row>
    <row r="396" spans="1:11" s="115" customFormat="1" ht="12.75">
      <c r="A396" s="271" t="s">
        <v>368</v>
      </c>
      <c r="B396" s="272">
        <v>200</v>
      </c>
      <c r="C396" s="273">
        <v>201</v>
      </c>
      <c r="D396" s="274">
        <v>1100</v>
      </c>
      <c r="E396" s="275" t="s">
        <v>276</v>
      </c>
      <c r="F396" s="276" t="s">
        <v>1008</v>
      </c>
      <c r="G396" s="277" t="s">
        <v>1008</v>
      </c>
      <c r="H396" s="278">
        <v>54949324.12</v>
      </c>
      <c r="I396" s="278">
        <v>54948663.56</v>
      </c>
      <c r="J396" s="279">
        <f t="shared" si="6"/>
        <v>660.5599999949336</v>
      </c>
      <c r="K396" s="114"/>
    </row>
    <row r="397" spans="1:11" s="117" customFormat="1" ht="12.75">
      <c r="A397" s="271" t="s">
        <v>790</v>
      </c>
      <c r="B397" s="272">
        <v>200</v>
      </c>
      <c r="C397" s="273">
        <v>201</v>
      </c>
      <c r="D397" s="274">
        <v>1101</v>
      </c>
      <c r="E397" s="275" t="s">
        <v>276</v>
      </c>
      <c r="F397" s="276" t="s">
        <v>1008</v>
      </c>
      <c r="G397" s="277" t="s">
        <v>1008</v>
      </c>
      <c r="H397" s="278">
        <v>51072313.32</v>
      </c>
      <c r="I397" s="278">
        <v>51072313.32</v>
      </c>
      <c r="J397" s="279">
        <f t="shared" si="6"/>
        <v>0</v>
      </c>
      <c r="K397" s="116"/>
    </row>
    <row r="398" spans="1:11" s="117" customFormat="1" ht="45">
      <c r="A398" s="271" t="s">
        <v>572</v>
      </c>
      <c r="B398" s="272">
        <v>200</v>
      </c>
      <c r="C398" s="273">
        <v>201</v>
      </c>
      <c r="D398" s="274">
        <v>1101</v>
      </c>
      <c r="E398" s="275" t="s">
        <v>369</v>
      </c>
      <c r="F398" s="276" t="s">
        <v>1008</v>
      </c>
      <c r="G398" s="277" t="s">
        <v>1008</v>
      </c>
      <c r="H398" s="278">
        <v>51072313.32</v>
      </c>
      <c r="I398" s="278">
        <v>51072313.32</v>
      </c>
      <c r="J398" s="279">
        <f t="shared" si="6"/>
        <v>0</v>
      </c>
      <c r="K398" s="116"/>
    </row>
    <row r="399" spans="1:11" s="117" customFormat="1" ht="22.5">
      <c r="A399" s="271" t="s">
        <v>783</v>
      </c>
      <c r="B399" s="272">
        <v>200</v>
      </c>
      <c r="C399" s="273">
        <v>201</v>
      </c>
      <c r="D399" s="274">
        <v>1101</v>
      </c>
      <c r="E399" s="275" t="s">
        <v>370</v>
      </c>
      <c r="F399" s="276" t="s">
        <v>1008</v>
      </c>
      <c r="G399" s="277" t="s">
        <v>1008</v>
      </c>
      <c r="H399" s="278">
        <v>50307054.12</v>
      </c>
      <c r="I399" s="278">
        <v>50307054.12</v>
      </c>
      <c r="J399" s="279">
        <f t="shared" si="6"/>
        <v>0</v>
      </c>
      <c r="K399" s="116"/>
    </row>
    <row r="400" spans="1:11" s="117" customFormat="1" ht="33.75">
      <c r="A400" s="271" t="s">
        <v>784</v>
      </c>
      <c r="B400" s="272">
        <v>200</v>
      </c>
      <c r="C400" s="273">
        <v>201</v>
      </c>
      <c r="D400" s="274">
        <v>1101</v>
      </c>
      <c r="E400" s="275" t="s">
        <v>370</v>
      </c>
      <c r="F400" s="280" t="s">
        <v>371</v>
      </c>
      <c r="G400" s="277" t="s">
        <v>1008</v>
      </c>
      <c r="H400" s="278">
        <v>47785945.12</v>
      </c>
      <c r="I400" s="278">
        <v>47785945.12</v>
      </c>
      <c r="J400" s="279">
        <f t="shared" si="6"/>
        <v>0</v>
      </c>
      <c r="K400" s="116"/>
    </row>
    <row r="401" spans="1:11" s="117" customFormat="1" ht="22.5">
      <c r="A401" s="244" t="s">
        <v>444</v>
      </c>
      <c r="B401" s="256">
        <v>200</v>
      </c>
      <c r="C401" s="245">
        <v>201</v>
      </c>
      <c r="D401" s="252">
        <v>1101</v>
      </c>
      <c r="E401" s="253" t="s">
        <v>370</v>
      </c>
      <c r="F401" s="254" t="s">
        <v>371</v>
      </c>
      <c r="G401" s="255">
        <v>241</v>
      </c>
      <c r="H401" s="251">
        <v>47785945.12</v>
      </c>
      <c r="I401" s="251">
        <v>47785945.12</v>
      </c>
      <c r="J401" s="246">
        <f t="shared" si="6"/>
        <v>0</v>
      </c>
      <c r="K401" s="116"/>
    </row>
    <row r="402" spans="1:11" s="117" customFormat="1" ht="12.75">
      <c r="A402" s="271" t="s">
        <v>1022</v>
      </c>
      <c r="B402" s="272">
        <v>200</v>
      </c>
      <c r="C402" s="273">
        <v>201</v>
      </c>
      <c r="D402" s="274">
        <v>1101</v>
      </c>
      <c r="E402" s="275" t="s">
        <v>370</v>
      </c>
      <c r="F402" s="280" t="s">
        <v>372</v>
      </c>
      <c r="G402" s="277" t="s">
        <v>1008</v>
      </c>
      <c r="H402" s="278">
        <v>2521109</v>
      </c>
      <c r="I402" s="278">
        <v>2521109</v>
      </c>
      <c r="J402" s="279">
        <f t="shared" si="6"/>
        <v>0</v>
      </c>
      <c r="K402" s="116"/>
    </row>
    <row r="403" spans="1:11" s="117" customFormat="1" ht="22.5">
      <c r="A403" s="244" t="s">
        <v>444</v>
      </c>
      <c r="B403" s="256">
        <v>200</v>
      </c>
      <c r="C403" s="245">
        <v>201</v>
      </c>
      <c r="D403" s="252">
        <v>1101</v>
      </c>
      <c r="E403" s="253" t="s">
        <v>370</v>
      </c>
      <c r="F403" s="254" t="s">
        <v>372</v>
      </c>
      <c r="G403" s="255">
        <v>241</v>
      </c>
      <c r="H403" s="251">
        <v>2521109</v>
      </c>
      <c r="I403" s="251">
        <v>2521109</v>
      </c>
      <c r="J403" s="246">
        <f t="shared" si="6"/>
        <v>0</v>
      </c>
      <c r="K403" s="116"/>
    </row>
    <row r="404" spans="1:11" s="117" customFormat="1" ht="12.75">
      <c r="A404" s="271" t="s">
        <v>855</v>
      </c>
      <c r="B404" s="272">
        <v>200</v>
      </c>
      <c r="C404" s="273">
        <v>201</v>
      </c>
      <c r="D404" s="274">
        <v>1101</v>
      </c>
      <c r="E404" s="275" t="s">
        <v>373</v>
      </c>
      <c r="F404" s="276" t="s">
        <v>1008</v>
      </c>
      <c r="G404" s="277" t="s">
        <v>1008</v>
      </c>
      <c r="H404" s="278">
        <v>765259.2</v>
      </c>
      <c r="I404" s="278">
        <v>765259.2</v>
      </c>
      <c r="J404" s="279">
        <f t="shared" si="6"/>
        <v>0</v>
      </c>
      <c r="K404" s="116"/>
    </row>
    <row r="405" spans="1:11" s="115" customFormat="1" ht="22.5">
      <c r="A405" s="271" t="s">
        <v>49</v>
      </c>
      <c r="B405" s="272">
        <v>200</v>
      </c>
      <c r="C405" s="273">
        <v>201</v>
      </c>
      <c r="D405" s="274">
        <v>1101</v>
      </c>
      <c r="E405" s="275" t="s">
        <v>373</v>
      </c>
      <c r="F405" s="280" t="s">
        <v>284</v>
      </c>
      <c r="G405" s="277" t="s">
        <v>1008</v>
      </c>
      <c r="H405" s="278">
        <v>765259.2</v>
      </c>
      <c r="I405" s="278">
        <v>765259.2</v>
      </c>
      <c r="J405" s="279">
        <f t="shared" si="6"/>
        <v>0</v>
      </c>
      <c r="K405" s="114"/>
    </row>
    <row r="406" spans="1:11" s="117" customFormat="1" ht="12.75">
      <c r="A406" s="244" t="s">
        <v>719</v>
      </c>
      <c r="B406" s="256">
        <v>200</v>
      </c>
      <c r="C406" s="245">
        <v>201</v>
      </c>
      <c r="D406" s="252">
        <v>1101</v>
      </c>
      <c r="E406" s="253" t="s">
        <v>373</v>
      </c>
      <c r="F406" s="254" t="s">
        <v>284</v>
      </c>
      <c r="G406" s="255">
        <v>310</v>
      </c>
      <c r="H406" s="251">
        <v>65760</v>
      </c>
      <c r="I406" s="251">
        <v>65760</v>
      </c>
      <c r="J406" s="246">
        <f t="shared" si="6"/>
        <v>0</v>
      </c>
      <c r="K406" s="116"/>
    </row>
    <row r="407" spans="1:11" s="117" customFormat="1" ht="12.75">
      <c r="A407" s="244" t="s">
        <v>720</v>
      </c>
      <c r="B407" s="256">
        <v>200</v>
      </c>
      <c r="C407" s="245">
        <v>201</v>
      </c>
      <c r="D407" s="252">
        <v>1101</v>
      </c>
      <c r="E407" s="253" t="s">
        <v>373</v>
      </c>
      <c r="F407" s="254" t="s">
        <v>284</v>
      </c>
      <c r="G407" s="255">
        <v>340</v>
      </c>
      <c r="H407" s="251">
        <v>699499.2</v>
      </c>
      <c r="I407" s="251">
        <v>699499.2</v>
      </c>
      <c r="J407" s="246">
        <f t="shared" si="6"/>
        <v>0</v>
      </c>
      <c r="K407" s="116"/>
    </row>
    <row r="408" spans="1:11" s="115" customFormat="1" ht="12.75">
      <c r="A408" s="271" t="s">
        <v>864</v>
      </c>
      <c r="B408" s="272">
        <v>200</v>
      </c>
      <c r="C408" s="273">
        <v>201</v>
      </c>
      <c r="D408" s="274">
        <v>1102</v>
      </c>
      <c r="E408" s="275" t="s">
        <v>276</v>
      </c>
      <c r="F408" s="276" t="s">
        <v>1008</v>
      </c>
      <c r="G408" s="277" t="s">
        <v>1008</v>
      </c>
      <c r="H408" s="278">
        <v>304800</v>
      </c>
      <c r="I408" s="278">
        <v>304800</v>
      </c>
      <c r="J408" s="279">
        <f t="shared" si="6"/>
        <v>0</v>
      </c>
      <c r="K408" s="114"/>
    </row>
    <row r="409" spans="1:11" s="115" customFormat="1" ht="45">
      <c r="A409" s="271" t="s">
        <v>572</v>
      </c>
      <c r="B409" s="272">
        <v>200</v>
      </c>
      <c r="C409" s="273">
        <v>201</v>
      </c>
      <c r="D409" s="274">
        <v>1102</v>
      </c>
      <c r="E409" s="275" t="s">
        <v>369</v>
      </c>
      <c r="F409" s="276" t="s">
        <v>1008</v>
      </c>
      <c r="G409" s="277" t="s">
        <v>1008</v>
      </c>
      <c r="H409" s="278">
        <v>95400</v>
      </c>
      <c r="I409" s="278">
        <v>95400</v>
      </c>
      <c r="J409" s="279">
        <f t="shared" si="6"/>
        <v>0</v>
      </c>
      <c r="K409" s="114"/>
    </row>
    <row r="410" spans="1:11" s="117" customFormat="1" ht="12.75">
      <c r="A410" s="271" t="s">
        <v>855</v>
      </c>
      <c r="B410" s="272">
        <v>200</v>
      </c>
      <c r="C410" s="273">
        <v>201</v>
      </c>
      <c r="D410" s="274">
        <v>1102</v>
      </c>
      <c r="E410" s="275" t="s">
        <v>373</v>
      </c>
      <c r="F410" s="276" t="s">
        <v>1008</v>
      </c>
      <c r="G410" s="277" t="s">
        <v>1008</v>
      </c>
      <c r="H410" s="278">
        <v>95400</v>
      </c>
      <c r="I410" s="278">
        <v>95400</v>
      </c>
      <c r="J410" s="279">
        <f t="shared" si="6"/>
        <v>0</v>
      </c>
      <c r="K410" s="116"/>
    </row>
    <row r="411" spans="1:11" s="115" customFormat="1" ht="22.5">
      <c r="A411" s="271" t="s">
        <v>49</v>
      </c>
      <c r="B411" s="272">
        <v>200</v>
      </c>
      <c r="C411" s="273">
        <v>201</v>
      </c>
      <c r="D411" s="274">
        <v>1102</v>
      </c>
      <c r="E411" s="275" t="s">
        <v>373</v>
      </c>
      <c r="F411" s="280" t="s">
        <v>284</v>
      </c>
      <c r="G411" s="277" t="s">
        <v>1008</v>
      </c>
      <c r="H411" s="278">
        <v>95400</v>
      </c>
      <c r="I411" s="278">
        <v>95400</v>
      </c>
      <c r="J411" s="279">
        <f t="shared" si="6"/>
        <v>0</v>
      </c>
      <c r="K411" s="114"/>
    </row>
    <row r="412" spans="1:11" s="117" customFormat="1" ht="12.75">
      <c r="A412" s="244" t="s">
        <v>718</v>
      </c>
      <c r="B412" s="256">
        <v>200</v>
      </c>
      <c r="C412" s="245">
        <v>201</v>
      </c>
      <c r="D412" s="252">
        <v>1102</v>
      </c>
      <c r="E412" s="253" t="s">
        <v>373</v>
      </c>
      <c r="F412" s="254" t="s">
        <v>284</v>
      </c>
      <c r="G412" s="255">
        <v>290</v>
      </c>
      <c r="H412" s="251">
        <v>95400</v>
      </c>
      <c r="I412" s="251">
        <v>95400</v>
      </c>
      <c r="J412" s="246">
        <f t="shared" si="6"/>
        <v>0</v>
      </c>
      <c r="K412" s="116"/>
    </row>
    <row r="413" spans="1:11" s="117" customFormat="1" ht="12.75">
      <c r="A413" s="271" t="s">
        <v>46</v>
      </c>
      <c r="B413" s="272">
        <v>200</v>
      </c>
      <c r="C413" s="273">
        <v>201</v>
      </c>
      <c r="D413" s="274">
        <v>1102</v>
      </c>
      <c r="E413" s="275" t="s">
        <v>278</v>
      </c>
      <c r="F413" s="276" t="s">
        <v>1008</v>
      </c>
      <c r="G413" s="277" t="s">
        <v>1008</v>
      </c>
      <c r="H413" s="278">
        <v>209400</v>
      </c>
      <c r="I413" s="278">
        <v>209400</v>
      </c>
      <c r="J413" s="279">
        <f t="shared" si="6"/>
        <v>0</v>
      </c>
      <c r="K413" s="116"/>
    </row>
    <row r="414" spans="1:11" s="117" customFormat="1" ht="45">
      <c r="A414" s="271" t="s">
        <v>658</v>
      </c>
      <c r="B414" s="272">
        <v>200</v>
      </c>
      <c r="C414" s="273">
        <v>201</v>
      </c>
      <c r="D414" s="274">
        <v>1102</v>
      </c>
      <c r="E414" s="275" t="s">
        <v>337</v>
      </c>
      <c r="F414" s="276" t="s">
        <v>1008</v>
      </c>
      <c r="G414" s="277" t="s">
        <v>1008</v>
      </c>
      <c r="H414" s="278">
        <v>209400</v>
      </c>
      <c r="I414" s="278">
        <v>209400</v>
      </c>
      <c r="J414" s="279">
        <f t="shared" si="6"/>
        <v>0</v>
      </c>
      <c r="K414" s="116"/>
    </row>
    <row r="415" spans="1:11" s="117" customFormat="1" ht="12.75">
      <c r="A415" s="271" t="s">
        <v>162</v>
      </c>
      <c r="B415" s="272">
        <v>200</v>
      </c>
      <c r="C415" s="273">
        <v>201</v>
      </c>
      <c r="D415" s="274">
        <v>1102</v>
      </c>
      <c r="E415" s="275" t="s">
        <v>337</v>
      </c>
      <c r="F415" s="280" t="s">
        <v>778</v>
      </c>
      <c r="G415" s="277" t="s">
        <v>1008</v>
      </c>
      <c r="H415" s="278">
        <v>209400</v>
      </c>
      <c r="I415" s="278">
        <v>209400</v>
      </c>
      <c r="J415" s="279">
        <f t="shared" si="6"/>
        <v>0</v>
      </c>
      <c r="K415" s="116"/>
    </row>
    <row r="416" spans="1:11" s="117" customFormat="1" ht="12.75">
      <c r="A416" s="244" t="s">
        <v>587</v>
      </c>
      <c r="B416" s="256">
        <v>200</v>
      </c>
      <c r="C416" s="245">
        <v>201</v>
      </c>
      <c r="D416" s="252">
        <v>1102</v>
      </c>
      <c r="E416" s="253" t="s">
        <v>337</v>
      </c>
      <c r="F416" s="254" t="s">
        <v>778</v>
      </c>
      <c r="G416" s="255">
        <v>251</v>
      </c>
      <c r="H416" s="251">
        <v>209400</v>
      </c>
      <c r="I416" s="251">
        <v>209400</v>
      </c>
      <c r="J416" s="246">
        <f t="shared" si="6"/>
        <v>0</v>
      </c>
      <c r="K416" s="116"/>
    </row>
    <row r="417" spans="1:11" s="117" customFormat="1" ht="12.75">
      <c r="A417" s="271" t="s">
        <v>865</v>
      </c>
      <c r="B417" s="272">
        <v>200</v>
      </c>
      <c r="C417" s="273">
        <v>201</v>
      </c>
      <c r="D417" s="274">
        <v>1103</v>
      </c>
      <c r="E417" s="275" t="s">
        <v>276</v>
      </c>
      <c r="F417" s="276" t="s">
        <v>1008</v>
      </c>
      <c r="G417" s="277" t="s">
        <v>1008</v>
      </c>
      <c r="H417" s="278">
        <v>3572210.8</v>
      </c>
      <c r="I417" s="278">
        <v>3571550.24</v>
      </c>
      <c r="J417" s="279">
        <f t="shared" si="6"/>
        <v>660.5599999995902</v>
      </c>
      <c r="K417" s="116"/>
    </row>
    <row r="418" spans="1:11" s="117" customFormat="1" ht="45">
      <c r="A418" s="271" t="s">
        <v>572</v>
      </c>
      <c r="B418" s="272">
        <v>200</v>
      </c>
      <c r="C418" s="273">
        <v>201</v>
      </c>
      <c r="D418" s="274">
        <v>1103</v>
      </c>
      <c r="E418" s="275" t="s">
        <v>369</v>
      </c>
      <c r="F418" s="276" t="s">
        <v>1008</v>
      </c>
      <c r="G418" s="277" t="s">
        <v>1008</v>
      </c>
      <c r="H418" s="278">
        <v>3572210.8</v>
      </c>
      <c r="I418" s="278">
        <v>3571550.24</v>
      </c>
      <c r="J418" s="279">
        <f t="shared" si="6"/>
        <v>660.5599999995902</v>
      </c>
      <c r="K418" s="116"/>
    </row>
    <row r="419" spans="1:11" s="117" customFormat="1" ht="12.75">
      <c r="A419" s="271" t="s">
        <v>855</v>
      </c>
      <c r="B419" s="272">
        <v>200</v>
      </c>
      <c r="C419" s="273">
        <v>201</v>
      </c>
      <c r="D419" s="274">
        <v>1103</v>
      </c>
      <c r="E419" s="275" t="s">
        <v>373</v>
      </c>
      <c r="F419" s="276" t="s">
        <v>1008</v>
      </c>
      <c r="G419" s="277" t="s">
        <v>1008</v>
      </c>
      <c r="H419" s="278">
        <v>3572210.8</v>
      </c>
      <c r="I419" s="278">
        <v>3571550.24</v>
      </c>
      <c r="J419" s="279">
        <f t="shared" si="6"/>
        <v>660.5599999995902</v>
      </c>
      <c r="K419" s="116"/>
    </row>
    <row r="420" spans="1:11" s="115" customFormat="1" ht="22.5">
      <c r="A420" s="271" t="s">
        <v>49</v>
      </c>
      <c r="B420" s="272">
        <v>200</v>
      </c>
      <c r="C420" s="273">
        <v>201</v>
      </c>
      <c r="D420" s="274">
        <v>1103</v>
      </c>
      <c r="E420" s="275" t="s">
        <v>373</v>
      </c>
      <c r="F420" s="280" t="s">
        <v>284</v>
      </c>
      <c r="G420" s="277" t="s">
        <v>1008</v>
      </c>
      <c r="H420" s="278">
        <v>3572210.8</v>
      </c>
      <c r="I420" s="278">
        <v>3571550.24</v>
      </c>
      <c r="J420" s="279">
        <f t="shared" si="6"/>
        <v>660.5599999995902</v>
      </c>
      <c r="K420" s="114"/>
    </row>
    <row r="421" spans="1:11" s="117" customFormat="1" ht="12.75">
      <c r="A421" s="244" t="s">
        <v>717</v>
      </c>
      <c r="B421" s="256">
        <v>200</v>
      </c>
      <c r="C421" s="245">
        <v>201</v>
      </c>
      <c r="D421" s="252">
        <v>1103</v>
      </c>
      <c r="E421" s="253" t="s">
        <v>373</v>
      </c>
      <c r="F421" s="254" t="s">
        <v>284</v>
      </c>
      <c r="G421" s="255">
        <v>226</v>
      </c>
      <c r="H421" s="251">
        <v>3378210.8</v>
      </c>
      <c r="I421" s="251">
        <v>3377550.24</v>
      </c>
      <c r="J421" s="246">
        <f t="shared" si="6"/>
        <v>660.5599999995902</v>
      </c>
      <c r="K421" s="116"/>
    </row>
    <row r="422" spans="1:11" s="117" customFormat="1" ht="12.75">
      <c r="A422" s="244" t="s">
        <v>718</v>
      </c>
      <c r="B422" s="256">
        <v>200</v>
      </c>
      <c r="C422" s="245">
        <v>201</v>
      </c>
      <c r="D422" s="252">
        <v>1103</v>
      </c>
      <c r="E422" s="253" t="s">
        <v>373</v>
      </c>
      <c r="F422" s="254" t="s">
        <v>284</v>
      </c>
      <c r="G422" s="255">
        <v>290</v>
      </c>
      <c r="H422" s="251">
        <v>194000</v>
      </c>
      <c r="I422" s="251">
        <v>194000</v>
      </c>
      <c r="J422" s="246">
        <f t="shared" si="6"/>
        <v>0</v>
      </c>
      <c r="K422" s="116"/>
    </row>
    <row r="423" spans="1:11" s="115" customFormat="1" ht="12.75">
      <c r="A423" s="271" t="s">
        <v>374</v>
      </c>
      <c r="B423" s="272">
        <v>200</v>
      </c>
      <c r="C423" s="273">
        <v>201</v>
      </c>
      <c r="D423" s="274">
        <v>1200</v>
      </c>
      <c r="E423" s="275" t="s">
        <v>276</v>
      </c>
      <c r="F423" s="276" t="s">
        <v>1008</v>
      </c>
      <c r="G423" s="277" t="s">
        <v>1008</v>
      </c>
      <c r="H423" s="278">
        <v>16970450</v>
      </c>
      <c r="I423" s="278">
        <v>16970450</v>
      </c>
      <c r="J423" s="279">
        <f t="shared" si="6"/>
        <v>0</v>
      </c>
      <c r="K423" s="114"/>
    </row>
    <row r="424" spans="1:11" s="115" customFormat="1" ht="12.75">
      <c r="A424" s="271" t="s">
        <v>866</v>
      </c>
      <c r="B424" s="272">
        <v>200</v>
      </c>
      <c r="C424" s="273">
        <v>201</v>
      </c>
      <c r="D424" s="274">
        <v>1202</v>
      </c>
      <c r="E424" s="275" t="s">
        <v>276</v>
      </c>
      <c r="F424" s="276" t="s">
        <v>1008</v>
      </c>
      <c r="G424" s="277" t="s">
        <v>1008</v>
      </c>
      <c r="H424" s="278">
        <v>16970450</v>
      </c>
      <c r="I424" s="278">
        <v>16970450</v>
      </c>
      <c r="J424" s="279">
        <f t="shared" si="6"/>
        <v>0</v>
      </c>
      <c r="K424" s="114"/>
    </row>
    <row r="425" spans="1:11" s="117" customFormat="1" ht="12.75">
      <c r="A425" s="271" t="s">
        <v>46</v>
      </c>
      <c r="B425" s="272">
        <v>200</v>
      </c>
      <c r="C425" s="273">
        <v>201</v>
      </c>
      <c r="D425" s="274">
        <v>1202</v>
      </c>
      <c r="E425" s="275" t="s">
        <v>278</v>
      </c>
      <c r="F425" s="276" t="s">
        <v>1008</v>
      </c>
      <c r="G425" s="277" t="s">
        <v>1008</v>
      </c>
      <c r="H425" s="278">
        <v>16970450</v>
      </c>
      <c r="I425" s="278">
        <v>16970450</v>
      </c>
      <c r="J425" s="279">
        <f t="shared" si="6"/>
        <v>0</v>
      </c>
      <c r="K425" s="116"/>
    </row>
    <row r="426" spans="1:11" s="117" customFormat="1" ht="45">
      <c r="A426" s="271" t="s">
        <v>856</v>
      </c>
      <c r="B426" s="272">
        <v>200</v>
      </c>
      <c r="C426" s="273">
        <v>201</v>
      </c>
      <c r="D426" s="274">
        <v>1202</v>
      </c>
      <c r="E426" s="275" t="s">
        <v>375</v>
      </c>
      <c r="F426" s="276" t="s">
        <v>1008</v>
      </c>
      <c r="G426" s="277" t="s">
        <v>1008</v>
      </c>
      <c r="H426" s="278">
        <v>16970450</v>
      </c>
      <c r="I426" s="278">
        <v>16970450</v>
      </c>
      <c r="J426" s="279">
        <f t="shared" si="6"/>
        <v>0</v>
      </c>
      <c r="K426" s="116"/>
    </row>
    <row r="427" spans="1:11" s="117" customFormat="1" ht="22.5">
      <c r="A427" s="271" t="s">
        <v>431</v>
      </c>
      <c r="B427" s="272">
        <v>200</v>
      </c>
      <c r="C427" s="273">
        <v>201</v>
      </c>
      <c r="D427" s="274">
        <v>1202</v>
      </c>
      <c r="E427" s="275" t="s">
        <v>375</v>
      </c>
      <c r="F427" s="280" t="s">
        <v>147</v>
      </c>
      <c r="G427" s="277" t="s">
        <v>1008</v>
      </c>
      <c r="H427" s="278">
        <v>16970450</v>
      </c>
      <c r="I427" s="278">
        <v>16970450</v>
      </c>
      <c r="J427" s="279">
        <f t="shared" si="6"/>
        <v>0</v>
      </c>
      <c r="K427" s="116"/>
    </row>
    <row r="428" spans="1:11" s="117" customFormat="1" ht="22.5">
      <c r="A428" s="244" t="s">
        <v>444</v>
      </c>
      <c r="B428" s="256">
        <v>200</v>
      </c>
      <c r="C428" s="245">
        <v>201</v>
      </c>
      <c r="D428" s="252">
        <v>1202</v>
      </c>
      <c r="E428" s="253" t="s">
        <v>375</v>
      </c>
      <c r="F428" s="254" t="s">
        <v>147</v>
      </c>
      <c r="G428" s="255">
        <v>241</v>
      </c>
      <c r="H428" s="251">
        <v>16970450</v>
      </c>
      <c r="I428" s="251">
        <v>16970450</v>
      </c>
      <c r="J428" s="246">
        <f t="shared" si="6"/>
        <v>0</v>
      </c>
      <c r="K428" s="116"/>
    </row>
    <row r="429" spans="1:11" s="117" customFormat="1" ht="22.5">
      <c r="A429" s="271" t="s">
        <v>867</v>
      </c>
      <c r="B429" s="272">
        <v>200</v>
      </c>
      <c r="C429" s="273">
        <v>208</v>
      </c>
      <c r="D429" s="274" t="s">
        <v>0</v>
      </c>
      <c r="E429" s="275" t="s">
        <v>276</v>
      </c>
      <c r="F429" s="276" t="s">
        <v>1008</v>
      </c>
      <c r="G429" s="277" t="s">
        <v>1008</v>
      </c>
      <c r="H429" s="278">
        <v>11416240</v>
      </c>
      <c r="I429" s="278">
        <v>11407970.78</v>
      </c>
      <c r="J429" s="279">
        <f t="shared" si="6"/>
        <v>8269.22000000067</v>
      </c>
      <c r="K429" s="116"/>
    </row>
    <row r="430" spans="1:11" s="117" customFormat="1" ht="12.75">
      <c r="A430" s="271" t="s">
        <v>277</v>
      </c>
      <c r="B430" s="272">
        <v>200</v>
      </c>
      <c r="C430" s="273">
        <v>208</v>
      </c>
      <c r="D430" s="274">
        <v>100</v>
      </c>
      <c r="E430" s="275" t="s">
        <v>276</v>
      </c>
      <c r="F430" s="276" t="s">
        <v>1008</v>
      </c>
      <c r="G430" s="277" t="s">
        <v>1008</v>
      </c>
      <c r="H430" s="278">
        <v>11416240</v>
      </c>
      <c r="I430" s="278">
        <v>11407970.78</v>
      </c>
      <c r="J430" s="279">
        <f t="shared" si="6"/>
        <v>8269.22000000067</v>
      </c>
      <c r="K430" s="116"/>
    </row>
    <row r="431" spans="1:11" s="117" customFormat="1" ht="12.75">
      <c r="A431" s="271" t="s">
        <v>868</v>
      </c>
      <c r="B431" s="272">
        <v>200</v>
      </c>
      <c r="C431" s="273">
        <v>208</v>
      </c>
      <c r="D431" s="274">
        <v>107</v>
      </c>
      <c r="E431" s="275" t="s">
        <v>276</v>
      </c>
      <c r="F431" s="276" t="s">
        <v>1008</v>
      </c>
      <c r="G431" s="277" t="s">
        <v>1008</v>
      </c>
      <c r="H431" s="278">
        <v>11416240</v>
      </c>
      <c r="I431" s="278">
        <v>11407970.78</v>
      </c>
      <c r="J431" s="279">
        <f t="shared" si="6"/>
        <v>8269.22000000067</v>
      </c>
      <c r="K431" s="116"/>
    </row>
    <row r="432" spans="1:11" s="117" customFormat="1" ht="12.75">
      <c r="A432" s="271" t="s">
        <v>46</v>
      </c>
      <c r="B432" s="272">
        <v>200</v>
      </c>
      <c r="C432" s="273">
        <v>208</v>
      </c>
      <c r="D432" s="274">
        <v>107</v>
      </c>
      <c r="E432" s="275" t="s">
        <v>278</v>
      </c>
      <c r="F432" s="276" t="s">
        <v>1008</v>
      </c>
      <c r="G432" s="277" t="s">
        <v>1008</v>
      </c>
      <c r="H432" s="278">
        <v>11416240</v>
      </c>
      <c r="I432" s="278">
        <v>11407970.78</v>
      </c>
      <c r="J432" s="279">
        <f t="shared" si="6"/>
        <v>8269.22000000067</v>
      </c>
      <c r="K432" s="116"/>
    </row>
    <row r="433" spans="1:11" s="117" customFormat="1" ht="12.75">
      <c r="A433" s="271" t="s">
        <v>860</v>
      </c>
      <c r="B433" s="272">
        <v>200</v>
      </c>
      <c r="C433" s="273">
        <v>208</v>
      </c>
      <c r="D433" s="274">
        <v>107</v>
      </c>
      <c r="E433" s="275" t="s">
        <v>376</v>
      </c>
      <c r="F433" s="276" t="s">
        <v>1008</v>
      </c>
      <c r="G433" s="277" t="s">
        <v>1008</v>
      </c>
      <c r="H433" s="278">
        <v>3342305.18</v>
      </c>
      <c r="I433" s="278">
        <v>3342305.18</v>
      </c>
      <c r="J433" s="279">
        <f t="shared" si="6"/>
        <v>0</v>
      </c>
      <c r="K433" s="116"/>
    </row>
    <row r="434" spans="1:11" s="117" customFormat="1" ht="22.5">
      <c r="A434" s="271" t="s">
        <v>47</v>
      </c>
      <c r="B434" s="272">
        <v>200</v>
      </c>
      <c r="C434" s="273">
        <v>208</v>
      </c>
      <c r="D434" s="274">
        <v>107</v>
      </c>
      <c r="E434" s="275" t="s">
        <v>376</v>
      </c>
      <c r="F434" s="280" t="s">
        <v>280</v>
      </c>
      <c r="G434" s="277" t="s">
        <v>1008</v>
      </c>
      <c r="H434" s="278">
        <v>3317690.18</v>
      </c>
      <c r="I434" s="278">
        <v>3317690.18</v>
      </c>
      <c r="J434" s="279">
        <f t="shared" si="6"/>
        <v>0</v>
      </c>
      <c r="K434" s="116"/>
    </row>
    <row r="435" spans="1:11" s="117" customFormat="1" ht="12.75">
      <c r="A435" s="244" t="s">
        <v>1020</v>
      </c>
      <c r="B435" s="256">
        <v>200</v>
      </c>
      <c r="C435" s="245">
        <v>208</v>
      </c>
      <c r="D435" s="252">
        <v>107</v>
      </c>
      <c r="E435" s="253" t="s">
        <v>376</v>
      </c>
      <c r="F435" s="254" t="s">
        <v>280</v>
      </c>
      <c r="G435" s="255">
        <v>211</v>
      </c>
      <c r="H435" s="251">
        <v>2711198.48</v>
      </c>
      <c r="I435" s="251">
        <v>2711198.48</v>
      </c>
      <c r="J435" s="246">
        <f t="shared" si="6"/>
        <v>0</v>
      </c>
      <c r="K435" s="116"/>
    </row>
    <row r="436" spans="1:11" s="117" customFormat="1" ht="12.75">
      <c r="A436" s="244" t="s">
        <v>712</v>
      </c>
      <c r="B436" s="256">
        <v>200</v>
      </c>
      <c r="C436" s="245">
        <v>208</v>
      </c>
      <c r="D436" s="252">
        <v>107</v>
      </c>
      <c r="E436" s="253" t="s">
        <v>376</v>
      </c>
      <c r="F436" s="254" t="s">
        <v>280</v>
      </c>
      <c r="G436" s="255">
        <v>213</v>
      </c>
      <c r="H436" s="251">
        <v>606491.7</v>
      </c>
      <c r="I436" s="251">
        <v>606491.7</v>
      </c>
      <c r="J436" s="246">
        <f t="shared" si="6"/>
        <v>0</v>
      </c>
      <c r="K436" s="116"/>
    </row>
    <row r="437" spans="1:11" s="115" customFormat="1" ht="22.5">
      <c r="A437" s="271" t="s">
        <v>48</v>
      </c>
      <c r="B437" s="272">
        <v>200</v>
      </c>
      <c r="C437" s="273">
        <v>208</v>
      </c>
      <c r="D437" s="274">
        <v>107</v>
      </c>
      <c r="E437" s="275" t="s">
        <v>376</v>
      </c>
      <c r="F437" s="280" t="s">
        <v>282</v>
      </c>
      <c r="G437" s="277" t="s">
        <v>1008</v>
      </c>
      <c r="H437" s="278">
        <v>24615</v>
      </c>
      <c r="I437" s="278">
        <v>24615</v>
      </c>
      <c r="J437" s="279">
        <f t="shared" si="6"/>
        <v>0</v>
      </c>
      <c r="K437" s="114"/>
    </row>
    <row r="438" spans="1:11" s="117" customFormat="1" ht="12.75">
      <c r="A438" s="244" t="s">
        <v>711</v>
      </c>
      <c r="B438" s="256">
        <v>200</v>
      </c>
      <c r="C438" s="245">
        <v>208</v>
      </c>
      <c r="D438" s="252">
        <v>107</v>
      </c>
      <c r="E438" s="253" t="s">
        <v>376</v>
      </c>
      <c r="F438" s="254" t="s">
        <v>282</v>
      </c>
      <c r="G438" s="255">
        <v>212</v>
      </c>
      <c r="H438" s="251">
        <v>24615</v>
      </c>
      <c r="I438" s="251">
        <v>24615</v>
      </c>
      <c r="J438" s="246">
        <f t="shared" si="6"/>
        <v>0</v>
      </c>
      <c r="K438" s="116"/>
    </row>
    <row r="439" spans="1:11" s="117" customFormat="1" ht="22.5">
      <c r="A439" s="271" t="s">
        <v>87</v>
      </c>
      <c r="B439" s="272">
        <v>200</v>
      </c>
      <c r="C439" s="273">
        <v>208</v>
      </c>
      <c r="D439" s="274">
        <v>107</v>
      </c>
      <c r="E439" s="275" t="s">
        <v>377</v>
      </c>
      <c r="F439" s="276" t="s">
        <v>1008</v>
      </c>
      <c r="G439" s="277" t="s">
        <v>1008</v>
      </c>
      <c r="H439" s="278">
        <v>8000</v>
      </c>
      <c r="I439" s="278">
        <v>8000</v>
      </c>
      <c r="J439" s="279">
        <f t="shared" si="6"/>
        <v>0</v>
      </c>
      <c r="K439" s="116"/>
    </row>
    <row r="440" spans="1:11" s="115" customFormat="1" ht="22.5">
      <c r="A440" s="271" t="s">
        <v>49</v>
      </c>
      <c r="B440" s="272">
        <v>200</v>
      </c>
      <c r="C440" s="273">
        <v>208</v>
      </c>
      <c r="D440" s="274">
        <v>107</v>
      </c>
      <c r="E440" s="275" t="s">
        <v>377</v>
      </c>
      <c r="F440" s="280" t="s">
        <v>284</v>
      </c>
      <c r="G440" s="277" t="s">
        <v>1008</v>
      </c>
      <c r="H440" s="278">
        <v>8000</v>
      </c>
      <c r="I440" s="278">
        <v>8000</v>
      </c>
      <c r="J440" s="279">
        <f t="shared" si="6"/>
        <v>0</v>
      </c>
      <c r="K440" s="114"/>
    </row>
    <row r="441" spans="1:11" s="117" customFormat="1" ht="12.75">
      <c r="A441" s="244" t="s">
        <v>718</v>
      </c>
      <c r="B441" s="256">
        <v>200</v>
      </c>
      <c r="C441" s="245">
        <v>208</v>
      </c>
      <c r="D441" s="252">
        <v>107</v>
      </c>
      <c r="E441" s="253" t="s">
        <v>377</v>
      </c>
      <c r="F441" s="254" t="s">
        <v>284</v>
      </c>
      <c r="G441" s="255">
        <v>290</v>
      </c>
      <c r="H441" s="251">
        <v>8000</v>
      </c>
      <c r="I441" s="251">
        <v>8000</v>
      </c>
      <c r="J441" s="246">
        <f t="shared" si="6"/>
        <v>0</v>
      </c>
      <c r="K441" s="116"/>
    </row>
    <row r="442" spans="1:11" s="117" customFormat="1" ht="12.75">
      <c r="A442" s="271" t="s">
        <v>123</v>
      </c>
      <c r="B442" s="272">
        <v>200</v>
      </c>
      <c r="C442" s="273">
        <v>208</v>
      </c>
      <c r="D442" s="274">
        <v>107</v>
      </c>
      <c r="E442" s="275" t="s">
        <v>281</v>
      </c>
      <c r="F442" s="276" t="s">
        <v>1008</v>
      </c>
      <c r="G442" s="277" t="s">
        <v>1008</v>
      </c>
      <c r="H442" s="278">
        <v>5687609.419999999</v>
      </c>
      <c r="I442" s="278">
        <v>5679340.199999999</v>
      </c>
      <c r="J442" s="279">
        <f t="shared" si="6"/>
        <v>8269.21999999974</v>
      </c>
      <c r="K442" s="116"/>
    </row>
    <row r="443" spans="1:11" s="115" customFormat="1" ht="22.5">
      <c r="A443" s="271" t="s">
        <v>47</v>
      </c>
      <c r="B443" s="272">
        <v>200</v>
      </c>
      <c r="C443" s="273">
        <v>208</v>
      </c>
      <c r="D443" s="274">
        <v>107</v>
      </c>
      <c r="E443" s="275" t="s">
        <v>281</v>
      </c>
      <c r="F443" s="280" t="s">
        <v>280</v>
      </c>
      <c r="G443" s="277" t="s">
        <v>1008</v>
      </c>
      <c r="H443" s="278">
        <v>4334973.72</v>
      </c>
      <c r="I443" s="278">
        <v>4326704.5</v>
      </c>
      <c r="J443" s="279">
        <f t="shared" si="6"/>
        <v>8269.21999999974</v>
      </c>
      <c r="K443" s="114"/>
    </row>
    <row r="444" spans="1:11" s="117" customFormat="1" ht="12.75">
      <c r="A444" s="244" t="s">
        <v>1020</v>
      </c>
      <c r="B444" s="256">
        <v>200</v>
      </c>
      <c r="C444" s="245">
        <v>208</v>
      </c>
      <c r="D444" s="252">
        <v>107</v>
      </c>
      <c r="E444" s="253" t="s">
        <v>281</v>
      </c>
      <c r="F444" s="254" t="s">
        <v>280</v>
      </c>
      <c r="G444" s="255">
        <v>211</v>
      </c>
      <c r="H444" s="251">
        <v>3366567.04</v>
      </c>
      <c r="I444" s="251">
        <v>3366567.04</v>
      </c>
      <c r="J444" s="246">
        <f t="shared" si="6"/>
        <v>0</v>
      </c>
      <c r="K444" s="116"/>
    </row>
    <row r="445" spans="1:11" s="115" customFormat="1" ht="12.75">
      <c r="A445" s="244" t="s">
        <v>712</v>
      </c>
      <c r="B445" s="256">
        <v>200</v>
      </c>
      <c r="C445" s="245">
        <v>208</v>
      </c>
      <c r="D445" s="252">
        <v>107</v>
      </c>
      <c r="E445" s="253" t="s">
        <v>281</v>
      </c>
      <c r="F445" s="254" t="s">
        <v>280</v>
      </c>
      <c r="G445" s="255">
        <v>213</v>
      </c>
      <c r="H445" s="251">
        <v>968406.68</v>
      </c>
      <c r="I445" s="251">
        <v>960137.46</v>
      </c>
      <c r="J445" s="246">
        <f t="shared" si="6"/>
        <v>8269.220000000088</v>
      </c>
      <c r="K445" s="114"/>
    </row>
    <row r="446" spans="1:11" s="117" customFormat="1" ht="22.5">
      <c r="A446" s="271" t="s">
        <v>48</v>
      </c>
      <c r="B446" s="272">
        <v>200</v>
      </c>
      <c r="C446" s="273">
        <v>208</v>
      </c>
      <c r="D446" s="274">
        <v>107</v>
      </c>
      <c r="E446" s="275" t="s">
        <v>281</v>
      </c>
      <c r="F446" s="280" t="s">
        <v>282</v>
      </c>
      <c r="G446" s="277" t="s">
        <v>1008</v>
      </c>
      <c r="H446" s="278">
        <v>89855</v>
      </c>
      <c r="I446" s="278">
        <v>89855</v>
      </c>
      <c r="J446" s="279">
        <f t="shared" si="6"/>
        <v>0</v>
      </c>
      <c r="K446" s="116"/>
    </row>
    <row r="447" spans="1:11" s="117" customFormat="1" ht="12.75">
      <c r="A447" s="244" t="s">
        <v>711</v>
      </c>
      <c r="B447" s="256">
        <v>200</v>
      </c>
      <c r="C447" s="245">
        <v>208</v>
      </c>
      <c r="D447" s="252">
        <v>107</v>
      </c>
      <c r="E447" s="253" t="s">
        <v>281</v>
      </c>
      <c r="F447" s="254" t="s">
        <v>282</v>
      </c>
      <c r="G447" s="255">
        <v>212</v>
      </c>
      <c r="H447" s="251">
        <v>89855</v>
      </c>
      <c r="I447" s="251">
        <v>89855</v>
      </c>
      <c r="J447" s="246">
        <f t="shared" si="6"/>
        <v>0</v>
      </c>
      <c r="K447" s="116"/>
    </row>
    <row r="448" spans="1:11" s="115" customFormat="1" ht="12.75">
      <c r="A448" s="244" t="s">
        <v>714</v>
      </c>
      <c r="B448" s="256">
        <v>200</v>
      </c>
      <c r="C448" s="245">
        <v>208</v>
      </c>
      <c r="D448" s="252">
        <v>107</v>
      </c>
      <c r="E448" s="253" t="s">
        <v>281</v>
      </c>
      <c r="F448" s="254" t="s">
        <v>282</v>
      </c>
      <c r="G448" s="255">
        <v>222</v>
      </c>
      <c r="H448" s="251">
        <v>0</v>
      </c>
      <c r="I448" s="251">
        <v>0</v>
      </c>
      <c r="J448" s="246">
        <f t="shared" si="6"/>
        <v>0</v>
      </c>
      <c r="K448" s="114"/>
    </row>
    <row r="449" spans="1:11" s="117" customFormat="1" ht="12.75">
      <c r="A449" s="244" t="s">
        <v>717</v>
      </c>
      <c r="B449" s="256">
        <v>200</v>
      </c>
      <c r="C449" s="245">
        <v>208</v>
      </c>
      <c r="D449" s="252">
        <v>107</v>
      </c>
      <c r="E449" s="253" t="s">
        <v>281</v>
      </c>
      <c r="F449" s="254" t="s">
        <v>282</v>
      </c>
      <c r="G449" s="255">
        <v>226</v>
      </c>
      <c r="H449" s="251">
        <v>0</v>
      </c>
      <c r="I449" s="251">
        <v>0</v>
      </c>
      <c r="J449" s="246">
        <f t="shared" si="6"/>
        <v>0</v>
      </c>
      <c r="K449" s="116"/>
    </row>
    <row r="450" spans="1:11" s="117" customFormat="1" ht="22.5">
      <c r="A450" s="271" t="s">
        <v>49</v>
      </c>
      <c r="B450" s="272">
        <v>200</v>
      </c>
      <c r="C450" s="273">
        <v>208</v>
      </c>
      <c r="D450" s="274">
        <v>107</v>
      </c>
      <c r="E450" s="275" t="s">
        <v>281</v>
      </c>
      <c r="F450" s="280" t="s">
        <v>284</v>
      </c>
      <c r="G450" s="277" t="s">
        <v>1008</v>
      </c>
      <c r="H450" s="278">
        <v>1261780.7</v>
      </c>
      <c r="I450" s="278">
        <v>1261780.7</v>
      </c>
      <c r="J450" s="279">
        <f t="shared" si="6"/>
        <v>0</v>
      </c>
      <c r="K450" s="116"/>
    </row>
    <row r="451" spans="1:11" s="117" customFormat="1" ht="12.75">
      <c r="A451" s="244" t="s">
        <v>713</v>
      </c>
      <c r="B451" s="256">
        <v>200</v>
      </c>
      <c r="C451" s="245">
        <v>208</v>
      </c>
      <c r="D451" s="252">
        <v>107</v>
      </c>
      <c r="E451" s="253" t="s">
        <v>281</v>
      </c>
      <c r="F451" s="254" t="s">
        <v>284</v>
      </c>
      <c r="G451" s="255">
        <v>221</v>
      </c>
      <c r="H451" s="251">
        <v>125808.59</v>
      </c>
      <c r="I451" s="251">
        <v>125808.59</v>
      </c>
      <c r="J451" s="246">
        <f t="shared" si="6"/>
        <v>0</v>
      </c>
      <c r="K451" s="116"/>
    </row>
    <row r="452" spans="1:11" s="117" customFormat="1" ht="12.75">
      <c r="A452" s="244" t="s">
        <v>715</v>
      </c>
      <c r="B452" s="256">
        <v>200</v>
      </c>
      <c r="C452" s="245">
        <v>208</v>
      </c>
      <c r="D452" s="252">
        <v>107</v>
      </c>
      <c r="E452" s="253" t="s">
        <v>281</v>
      </c>
      <c r="F452" s="254" t="s">
        <v>284</v>
      </c>
      <c r="G452" s="255">
        <v>223</v>
      </c>
      <c r="H452" s="251">
        <v>20654.27</v>
      </c>
      <c r="I452" s="251">
        <v>20654.27</v>
      </c>
      <c r="J452" s="246">
        <f t="shared" si="6"/>
        <v>0</v>
      </c>
      <c r="K452" s="116"/>
    </row>
    <row r="453" spans="1:11" s="117" customFormat="1" ht="12.75">
      <c r="A453" s="244" t="s">
        <v>716</v>
      </c>
      <c r="B453" s="256">
        <v>200</v>
      </c>
      <c r="C453" s="245">
        <v>208</v>
      </c>
      <c r="D453" s="252">
        <v>107</v>
      </c>
      <c r="E453" s="253" t="s">
        <v>281</v>
      </c>
      <c r="F453" s="254" t="s">
        <v>284</v>
      </c>
      <c r="G453" s="255">
        <v>225</v>
      </c>
      <c r="H453" s="251">
        <v>61271.89</v>
      </c>
      <c r="I453" s="251">
        <v>61271.89</v>
      </c>
      <c r="J453" s="246">
        <f t="shared" si="6"/>
        <v>0</v>
      </c>
      <c r="K453" s="116"/>
    </row>
    <row r="454" spans="1:11" s="117" customFormat="1" ht="12.75">
      <c r="A454" s="244" t="s">
        <v>717</v>
      </c>
      <c r="B454" s="256">
        <v>200</v>
      </c>
      <c r="C454" s="245">
        <v>208</v>
      </c>
      <c r="D454" s="252">
        <v>107</v>
      </c>
      <c r="E454" s="253" t="s">
        <v>281</v>
      </c>
      <c r="F454" s="254" t="s">
        <v>284</v>
      </c>
      <c r="G454" s="255">
        <v>226</v>
      </c>
      <c r="H454" s="251">
        <v>186936.9</v>
      </c>
      <c r="I454" s="251">
        <v>186936.9</v>
      </c>
      <c r="J454" s="246">
        <f t="shared" si="6"/>
        <v>0</v>
      </c>
      <c r="K454" s="116"/>
    </row>
    <row r="455" spans="1:11" s="115" customFormat="1" ht="12.75">
      <c r="A455" s="244" t="s">
        <v>719</v>
      </c>
      <c r="B455" s="256">
        <v>200</v>
      </c>
      <c r="C455" s="245">
        <v>208</v>
      </c>
      <c r="D455" s="252">
        <v>107</v>
      </c>
      <c r="E455" s="253" t="s">
        <v>281</v>
      </c>
      <c r="F455" s="254" t="s">
        <v>284</v>
      </c>
      <c r="G455" s="255">
        <v>310</v>
      </c>
      <c r="H455" s="251">
        <v>246710.5</v>
      </c>
      <c r="I455" s="251">
        <v>246710.5</v>
      </c>
      <c r="J455" s="246">
        <f t="shared" si="6"/>
        <v>0</v>
      </c>
      <c r="K455" s="114"/>
    </row>
    <row r="456" spans="1:11" s="117" customFormat="1" ht="12.75">
      <c r="A456" s="244" t="s">
        <v>720</v>
      </c>
      <c r="B456" s="256">
        <v>200</v>
      </c>
      <c r="C456" s="245">
        <v>208</v>
      </c>
      <c r="D456" s="252">
        <v>107</v>
      </c>
      <c r="E456" s="253" t="s">
        <v>281</v>
      </c>
      <c r="F456" s="254" t="s">
        <v>284</v>
      </c>
      <c r="G456" s="255">
        <v>340</v>
      </c>
      <c r="H456" s="251">
        <v>620398.55</v>
      </c>
      <c r="I456" s="251">
        <v>620398.55</v>
      </c>
      <c r="J456" s="246">
        <f aca="true" t="shared" si="7" ref="J456:J519">H456-I456</f>
        <v>0</v>
      </c>
      <c r="K456" s="116"/>
    </row>
    <row r="457" spans="1:11" s="117" customFormat="1" ht="12.75">
      <c r="A457" s="271" t="s">
        <v>965</v>
      </c>
      <c r="B457" s="272">
        <v>200</v>
      </c>
      <c r="C457" s="273">
        <v>208</v>
      </c>
      <c r="D457" s="274">
        <v>107</v>
      </c>
      <c r="E457" s="275" t="s">
        <v>281</v>
      </c>
      <c r="F457" s="280" t="s">
        <v>286</v>
      </c>
      <c r="G457" s="277" t="s">
        <v>1008</v>
      </c>
      <c r="H457" s="278">
        <v>1000</v>
      </c>
      <c r="I457" s="278">
        <v>1000</v>
      </c>
      <c r="J457" s="279">
        <f t="shared" si="7"/>
        <v>0</v>
      </c>
      <c r="K457" s="116"/>
    </row>
    <row r="458" spans="1:11" s="115" customFormat="1" ht="12.75">
      <c r="A458" s="244" t="s">
        <v>718</v>
      </c>
      <c r="B458" s="256">
        <v>200</v>
      </c>
      <c r="C458" s="245">
        <v>208</v>
      </c>
      <c r="D458" s="252">
        <v>107</v>
      </c>
      <c r="E458" s="253" t="s">
        <v>281</v>
      </c>
      <c r="F458" s="254" t="s">
        <v>286</v>
      </c>
      <c r="G458" s="255">
        <v>290</v>
      </c>
      <c r="H458" s="251">
        <v>1000</v>
      </c>
      <c r="I458" s="251">
        <v>1000</v>
      </c>
      <c r="J458" s="246">
        <f t="shared" si="7"/>
        <v>0</v>
      </c>
      <c r="K458" s="114"/>
    </row>
    <row r="459" spans="1:11" s="117" customFormat="1" ht="56.25">
      <c r="A459" s="271" t="s">
        <v>966</v>
      </c>
      <c r="B459" s="272">
        <v>200</v>
      </c>
      <c r="C459" s="273">
        <v>208</v>
      </c>
      <c r="D459" s="274">
        <v>107</v>
      </c>
      <c r="E459" s="275" t="s">
        <v>287</v>
      </c>
      <c r="F459" s="276" t="s">
        <v>1008</v>
      </c>
      <c r="G459" s="277" t="s">
        <v>1008</v>
      </c>
      <c r="H459" s="278">
        <v>2378325.4</v>
      </c>
      <c r="I459" s="278">
        <v>2378325.4</v>
      </c>
      <c r="J459" s="279">
        <f t="shared" si="7"/>
        <v>0</v>
      </c>
      <c r="K459" s="116"/>
    </row>
    <row r="460" spans="1:11" s="117" customFormat="1" ht="22.5">
      <c r="A460" s="271" t="s">
        <v>47</v>
      </c>
      <c r="B460" s="272">
        <v>200</v>
      </c>
      <c r="C460" s="273">
        <v>208</v>
      </c>
      <c r="D460" s="274">
        <v>107</v>
      </c>
      <c r="E460" s="275" t="s">
        <v>287</v>
      </c>
      <c r="F460" s="280" t="s">
        <v>280</v>
      </c>
      <c r="G460" s="277" t="s">
        <v>1008</v>
      </c>
      <c r="H460" s="278">
        <v>2378325.4</v>
      </c>
      <c r="I460" s="278">
        <v>2378325.4</v>
      </c>
      <c r="J460" s="279">
        <f t="shared" si="7"/>
        <v>0</v>
      </c>
      <c r="K460" s="116"/>
    </row>
    <row r="461" spans="1:11" s="115" customFormat="1" ht="12.75">
      <c r="A461" s="244" t="s">
        <v>1020</v>
      </c>
      <c r="B461" s="256">
        <v>200</v>
      </c>
      <c r="C461" s="245">
        <v>208</v>
      </c>
      <c r="D461" s="252">
        <v>107</v>
      </c>
      <c r="E461" s="253" t="s">
        <v>287</v>
      </c>
      <c r="F461" s="254" t="s">
        <v>280</v>
      </c>
      <c r="G461" s="255">
        <v>211</v>
      </c>
      <c r="H461" s="251">
        <v>1935152.3</v>
      </c>
      <c r="I461" s="251">
        <v>1935152.3</v>
      </c>
      <c r="J461" s="246">
        <f t="shared" si="7"/>
        <v>0</v>
      </c>
      <c r="K461" s="114"/>
    </row>
    <row r="462" spans="1:11" s="117" customFormat="1" ht="12.75">
      <c r="A462" s="244" t="s">
        <v>712</v>
      </c>
      <c r="B462" s="256">
        <v>200</v>
      </c>
      <c r="C462" s="245">
        <v>208</v>
      </c>
      <c r="D462" s="252">
        <v>107</v>
      </c>
      <c r="E462" s="253" t="s">
        <v>287</v>
      </c>
      <c r="F462" s="254" t="s">
        <v>280</v>
      </c>
      <c r="G462" s="255">
        <v>213</v>
      </c>
      <c r="H462" s="251">
        <v>443173.1</v>
      </c>
      <c r="I462" s="251">
        <v>443173.1</v>
      </c>
      <c r="J462" s="246">
        <f t="shared" si="7"/>
        <v>0</v>
      </c>
      <c r="K462" s="116"/>
    </row>
    <row r="463" spans="1:11" s="117" customFormat="1" ht="22.5">
      <c r="A463" s="271" t="s">
        <v>88</v>
      </c>
      <c r="B463" s="272">
        <v>200</v>
      </c>
      <c r="C463" s="273">
        <v>220</v>
      </c>
      <c r="D463" s="274" t="s">
        <v>0</v>
      </c>
      <c r="E463" s="275" t="s">
        <v>276</v>
      </c>
      <c r="F463" s="276" t="s">
        <v>1008</v>
      </c>
      <c r="G463" s="277" t="s">
        <v>1008</v>
      </c>
      <c r="H463" s="278">
        <v>7656999.999999999</v>
      </c>
      <c r="I463" s="278">
        <v>7656999.999999999</v>
      </c>
      <c r="J463" s="279">
        <f t="shared" si="7"/>
        <v>0</v>
      </c>
      <c r="K463" s="116"/>
    </row>
    <row r="464" spans="1:11" s="115" customFormat="1" ht="12.75">
      <c r="A464" s="271" t="s">
        <v>277</v>
      </c>
      <c r="B464" s="272">
        <v>200</v>
      </c>
      <c r="C464" s="273">
        <v>220</v>
      </c>
      <c r="D464" s="274">
        <v>100</v>
      </c>
      <c r="E464" s="275" t="s">
        <v>276</v>
      </c>
      <c r="F464" s="276" t="s">
        <v>1008</v>
      </c>
      <c r="G464" s="277" t="s">
        <v>1008</v>
      </c>
      <c r="H464" s="278">
        <v>7656999.999999999</v>
      </c>
      <c r="I464" s="278">
        <v>7656999.999999999</v>
      </c>
      <c r="J464" s="279">
        <f t="shared" si="7"/>
        <v>0</v>
      </c>
      <c r="K464" s="114"/>
    </row>
    <row r="465" spans="1:11" s="117" customFormat="1" ht="12.75">
      <c r="A465" s="271" t="s">
        <v>1023</v>
      </c>
      <c r="B465" s="272">
        <v>200</v>
      </c>
      <c r="C465" s="273">
        <v>220</v>
      </c>
      <c r="D465" s="274">
        <v>113</v>
      </c>
      <c r="E465" s="275" t="s">
        <v>276</v>
      </c>
      <c r="F465" s="276" t="s">
        <v>1008</v>
      </c>
      <c r="G465" s="277" t="s">
        <v>1008</v>
      </c>
      <c r="H465" s="278">
        <v>7656999.999999999</v>
      </c>
      <c r="I465" s="278">
        <v>7656999.999999999</v>
      </c>
      <c r="J465" s="279">
        <f t="shared" si="7"/>
        <v>0</v>
      </c>
      <c r="K465" s="116"/>
    </row>
    <row r="466" spans="1:11" s="117" customFormat="1" ht="12.75">
      <c r="A466" s="271" t="s">
        <v>46</v>
      </c>
      <c r="B466" s="272">
        <v>200</v>
      </c>
      <c r="C466" s="273">
        <v>220</v>
      </c>
      <c r="D466" s="274">
        <v>113</v>
      </c>
      <c r="E466" s="275" t="s">
        <v>278</v>
      </c>
      <c r="F466" s="276" t="s">
        <v>1008</v>
      </c>
      <c r="G466" s="277" t="s">
        <v>1008</v>
      </c>
      <c r="H466" s="278">
        <v>7656999.999999999</v>
      </c>
      <c r="I466" s="278">
        <v>7656999.999999999</v>
      </c>
      <c r="J466" s="279">
        <f t="shared" si="7"/>
        <v>0</v>
      </c>
      <c r="K466" s="116"/>
    </row>
    <row r="467" spans="1:11" s="117" customFormat="1" ht="12.75">
      <c r="A467" s="271" t="s">
        <v>857</v>
      </c>
      <c r="B467" s="272">
        <v>200</v>
      </c>
      <c r="C467" s="273">
        <v>220</v>
      </c>
      <c r="D467" s="274">
        <v>113</v>
      </c>
      <c r="E467" s="275" t="s">
        <v>378</v>
      </c>
      <c r="F467" s="276" t="s">
        <v>1008</v>
      </c>
      <c r="G467" s="277" t="s">
        <v>1008</v>
      </c>
      <c r="H467" s="278">
        <v>7656999.999999999</v>
      </c>
      <c r="I467" s="278">
        <v>7656999.999999999</v>
      </c>
      <c r="J467" s="279">
        <f t="shared" si="7"/>
        <v>0</v>
      </c>
      <c r="K467" s="116"/>
    </row>
    <row r="468" spans="1:11" s="117" customFormat="1" ht="22.5">
      <c r="A468" s="271" t="s">
        <v>47</v>
      </c>
      <c r="B468" s="272">
        <v>200</v>
      </c>
      <c r="C468" s="273">
        <v>220</v>
      </c>
      <c r="D468" s="274">
        <v>113</v>
      </c>
      <c r="E468" s="275" t="s">
        <v>378</v>
      </c>
      <c r="F468" s="280" t="s">
        <v>280</v>
      </c>
      <c r="G468" s="277" t="s">
        <v>1008</v>
      </c>
      <c r="H468" s="278">
        <v>6808440.35</v>
      </c>
      <c r="I468" s="278">
        <v>6808440.35</v>
      </c>
      <c r="J468" s="279">
        <f t="shared" si="7"/>
        <v>0</v>
      </c>
      <c r="K468" s="116"/>
    </row>
    <row r="469" spans="1:11" s="117" customFormat="1" ht="12.75">
      <c r="A469" s="244" t="s">
        <v>1020</v>
      </c>
      <c r="B469" s="256">
        <v>200</v>
      </c>
      <c r="C469" s="245">
        <v>220</v>
      </c>
      <c r="D469" s="252">
        <v>113</v>
      </c>
      <c r="E469" s="253" t="s">
        <v>378</v>
      </c>
      <c r="F469" s="254" t="s">
        <v>280</v>
      </c>
      <c r="G469" s="255">
        <v>211</v>
      </c>
      <c r="H469" s="251">
        <v>5305534.14</v>
      </c>
      <c r="I469" s="251">
        <v>5305534.14</v>
      </c>
      <c r="J469" s="246">
        <f t="shared" si="7"/>
        <v>0</v>
      </c>
      <c r="K469" s="116"/>
    </row>
    <row r="470" spans="1:11" s="117" customFormat="1" ht="12.75">
      <c r="A470" s="244" t="s">
        <v>712</v>
      </c>
      <c r="B470" s="256">
        <v>200</v>
      </c>
      <c r="C470" s="245">
        <v>220</v>
      </c>
      <c r="D470" s="252">
        <v>113</v>
      </c>
      <c r="E470" s="253" t="s">
        <v>378</v>
      </c>
      <c r="F470" s="254" t="s">
        <v>280</v>
      </c>
      <c r="G470" s="255">
        <v>213</v>
      </c>
      <c r="H470" s="251">
        <v>1502906.21</v>
      </c>
      <c r="I470" s="251">
        <v>1502906.21</v>
      </c>
      <c r="J470" s="246">
        <f t="shared" si="7"/>
        <v>0</v>
      </c>
      <c r="K470" s="116"/>
    </row>
    <row r="471" spans="1:11" s="117" customFormat="1" ht="22.5">
      <c r="A471" s="271" t="s">
        <v>48</v>
      </c>
      <c r="B471" s="272">
        <v>200</v>
      </c>
      <c r="C471" s="273">
        <v>220</v>
      </c>
      <c r="D471" s="274">
        <v>113</v>
      </c>
      <c r="E471" s="275" t="s">
        <v>378</v>
      </c>
      <c r="F471" s="280" t="s">
        <v>282</v>
      </c>
      <c r="G471" s="277" t="s">
        <v>1008</v>
      </c>
      <c r="H471" s="278">
        <v>312584.3</v>
      </c>
      <c r="I471" s="278">
        <v>312584.3</v>
      </c>
      <c r="J471" s="279">
        <f t="shared" si="7"/>
        <v>0</v>
      </c>
      <c r="K471" s="116"/>
    </row>
    <row r="472" spans="1:11" s="117" customFormat="1" ht="12.75">
      <c r="A472" s="244" t="s">
        <v>711</v>
      </c>
      <c r="B472" s="256">
        <v>200</v>
      </c>
      <c r="C472" s="245">
        <v>220</v>
      </c>
      <c r="D472" s="252">
        <v>113</v>
      </c>
      <c r="E472" s="253" t="s">
        <v>378</v>
      </c>
      <c r="F472" s="254" t="s">
        <v>282</v>
      </c>
      <c r="G472" s="255">
        <v>212</v>
      </c>
      <c r="H472" s="251">
        <v>312584.3</v>
      </c>
      <c r="I472" s="251">
        <v>312584.3</v>
      </c>
      <c r="J472" s="246">
        <f t="shared" si="7"/>
        <v>0</v>
      </c>
      <c r="K472" s="116"/>
    </row>
    <row r="473" spans="1:11" s="117" customFormat="1" ht="22.5">
      <c r="A473" s="271" t="s">
        <v>49</v>
      </c>
      <c r="B473" s="272">
        <v>200</v>
      </c>
      <c r="C473" s="273">
        <v>220</v>
      </c>
      <c r="D473" s="274">
        <v>113</v>
      </c>
      <c r="E473" s="275" t="s">
        <v>378</v>
      </c>
      <c r="F473" s="280" t="s">
        <v>284</v>
      </c>
      <c r="G473" s="277" t="s">
        <v>1008</v>
      </c>
      <c r="H473" s="278">
        <v>257945.5</v>
      </c>
      <c r="I473" s="278">
        <v>257945.5</v>
      </c>
      <c r="J473" s="279">
        <f t="shared" si="7"/>
        <v>0</v>
      </c>
      <c r="K473" s="116"/>
    </row>
    <row r="474" spans="1:11" s="115" customFormat="1" ht="12.75">
      <c r="A474" s="244" t="s">
        <v>713</v>
      </c>
      <c r="B474" s="256">
        <v>200</v>
      </c>
      <c r="C474" s="245">
        <v>220</v>
      </c>
      <c r="D474" s="252">
        <v>113</v>
      </c>
      <c r="E474" s="253" t="s">
        <v>378</v>
      </c>
      <c r="F474" s="254" t="s">
        <v>284</v>
      </c>
      <c r="G474" s="255">
        <v>221</v>
      </c>
      <c r="H474" s="251">
        <v>93708.2</v>
      </c>
      <c r="I474" s="251">
        <v>93708.2</v>
      </c>
      <c r="J474" s="246">
        <f t="shared" si="7"/>
        <v>0</v>
      </c>
      <c r="K474" s="114"/>
    </row>
    <row r="475" spans="1:11" s="117" customFormat="1" ht="12.75">
      <c r="A475" s="244" t="s">
        <v>717</v>
      </c>
      <c r="B475" s="256">
        <v>200</v>
      </c>
      <c r="C475" s="245">
        <v>220</v>
      </c>
      <c r="D475" s="252">
        <v>113</v>
      </c>
      <c r="E475" s="253" t="s">
        <v>378</v>
      </c>
      <c r="F475" s="254" t="s">
        <v>284</v>
      </c>
      <c r="G475" s="255">
        <v>226</v>
      </c>
      <c r="H475" s="251">
        <v>74381</v>
      </c>
      <c r="I475" s="251">
        <v>74381</v>
      </c>
      <c r="J475" s="246">
        <f t="shared" si="7"/>
        <v>0</v>
      </c>
      <c r="K475" s="116"/>
    </row>
    <row r="476" spans="1:11" s="117" customFormat="1" ht="12.75">
      <c r="A476" s="244" t="s">
        <v>719</v>
      </c>
      <c r="B476" s="256">
        <v>200</v>
      </c>
      <c r="C476" s="245">
        <v>220</v>
      </c>
      <c r="D476" s="252">
        <v>113</v>
      </c>
      <c r="E476" s="253" t="s">
        <v>378</v>
      </c>
      <c r="F476" s="254" t="s">
        <v>284</v>
      </c>
      <c r="G476" s="255">
        <v>310</v>
      </c>
      <c r="H476" s="251">
        <v>24030</v>
      </c>
      <c r="I476" s="251">
        <v>24030</v>
      </c>
      <c r="J476" s="246">
        <f t="shared" si="7"/>
        <v>0</v>
      </c>
      <c r="K476" s="116"/>
    </row>
    <row r="477" spans="1:11" s="115" customFormat="1" ht="12.75">
      <c r="A477" s="244" t="s">
        <v>720</v>
      </c>
      <c r="B477" s="256">
        <v>200</v>
      </c>
      <c r="C477" s="245">
        <v>220</v>
      </c>
      <c r="D477" s="252">
        <v>113</v>
      </c>
      <c r="E477" s="253" t="s">
        <v>378</v>
      </c>
      <c r="F477" s="254" t="s">
        <v>284</v>
      </c>
      <c r="G477" s="255">
        <v>340</v>
      </c>
      <c r="H477" s="251">
        <v>65826.3</v>
      </c>
      <c r="I477" s="251">
        <v>65826.3</v>
      </c>
      <c r="J477" s="246">
        <f t="shared" si="7"/>
        <v>0</v>
      </c>
      <c r="K477" s="114"/>
    </row>
    <row r="478" spans="1:11" s="115" customFormat="1" ht="12.75">
      <c r="A478" s="271" t="s">
        <v>162</v>
      </c>
      <c r="B478" s="272">
        <v>200</v>
      </c>
      <c r="C478" s="273">
        <v>220</v>
      </c>
      <c r="D478" s="274">
        <v>113</v>
      </c>
      <c r="E478" s="275" t="s">
        <v>378</v>
      </c>
      <c r="F478" s="280" t="s">
        <v>778</v>
      </c>
      <c r="G478" s="277" t="s">
        <v>1008</v>
      </c>
      <c r="H478" s="278">
        <v>278029.85</v>
      </c>
      <c r="I478" s="278">
        <v>278029.85</v>
      </c>
      <c r="J478" s="279">
        <f t="shared" si="7"/>
        <v>0</v>
      </c>
      <c r="K478" s="114"/>
    </row>
    <row r="479" spans="1:11" s="117" customFormat="1" ht="12.75">
      <c r="A479" s="244" t="s">
        <v>587</v>
      </c>
      <c r="B479" s="256">
        <v>200</v>
      </c>
      <c r="C479" s="245">
        <v>220</v>
      </c>
      <c r="D479" s="252">
        <v>113</v>
      </c>
      <c r="E479" s="253" t="s">
        <v>378</v>
      </c>
      <c r="F479" s="254" t="s">
        <v>778</v>
      </c>
      <c r="G479" s="255">
        <v>251</v>
      </c>
      <c r="H479" s="251">
        <v>278029.85</v>
      </c>
      <c r="I479" s="251">
        <v>278029.85</v>
      </c>
      <c r="J479" s="246">
        <f t="shared" si="7"/>
        <v>0</v>
      </c>
      <c r="K479" s="116"/>
    </row>
    <row r="480" spans="1:11" s="117" customFormat="1" ht="22.5">
      <c r="A480" s="271" t="s">
        <v>89</v>
      </c>
      <c r="B480" s="272">
        <v>200</v>
      </c>
      <c r="C480" s="273">
        <v>230</v>
      </c>
      <c r="D480" s="274" t="s">
        <v>0</v>
      </c>
      <c r="E480" s="275" t="s">
        <v>276</v>
      </c>
      <c r="F480" s="276" t="s">
        <v>1008</v>
      </c>
      <c r="G480" s="277" t="s">
        <v>1008</v>
      </c>
      <c r="H480" s="278">
        <v>18639256.07</v>
      </c>
      <c r="I480" s="278">
        <v>18631034.97</v>
      </c>
      <c r="J480" s="279">
        <f t="shared" si="7"/>
        <v>8221.10000000149</v>
      </c>
      <c r="K480" s="116"/>
    </row>
    <row r="481" spans="1:11" s="115" customFormat="1" ht="12.75">
      <c r="A481" s="271" t="s">
        <v>277</v>
      </c>
      <c r="B481" s="272">
        <v>200</v>
      </c>
      <c r="C481" s="273">
        <v>230</v>
      </c>
      <c r="D481" s="274">
        <v>100</v>
      </c>
      <c r="E481" s="275" t="s">
        <v>276</v>
      </c>
      <c r="F481" s="276" t="s">
        <v>1008</v>
      </c>
      <c r="G481" s="277" t="s">
        <v>1008</v>
      </c>
      <c r="H481" s="278">
        <v>18639256.07</v>
      </c>
      <c r="I481" s="278">
        <v>18631034.97</v>
      </c>
      <c r="J481" s="279">
        <f t="shared" si="7"/>
        <v>8221.10000000149</v>
      </c>
      <c r="K481" s="114"/>
    </row>
    <row r="482" spans="1:11" s="117" customFormat="1" ht="22.5">
      <c r="A482" s="271" t="s">
        <v>90</v>
      </c>
      <c r="B482" s="272">
        <v>200</v>
      </c>
      <c r="C482" s="273">
        <v>230</v>
      </c>
      <c r="D482" s="274">
        <v>106</v>
      </c>
      <c r="E482" s="275" t="s">
        <v>276</v>
      </c>
      <c r="F482" s="276" t="s">
        <v>1008</v>
      </c>
      <c r="G482" s="277" t="s">
        <v>1008</v>
      </c>
      <c r="H482" s="278">
        <v>18639256.07</v>
      </c>
      <c r="I482" s="278">
        <v>18631034.97</v>
      </c>
      <c r="J482" s="279">
        <f t="shared" si="7"/>
        <v>8221.10000000149</v>
      </c>
      <c r="K482" s="116"/>
    </row>
    <row r="483" spans="1:11" s="115" customFormat="1" ht="12.75">
      <c r="A483" s="271" t="s">
        <v>46</v>
      </c>
      <c r="B483" s="272">
        <v>200</v>
      </c>
      <c r="C483" s="273">
        <v>230</v>
      </c>
      <c r="D483" s="274">
        <v>106</v>
      </c>
      <c r="E483" s="275" t="s">
        <v>278</v>
      </c>
      <c r="F483" s="276" t="s">
        <v>1008</v>
      </c>
      <c r="G483" s="277" t="s">
        <v>1008</v>
      </c>
      <c r="H483" s="278">
        <v>18639256.07</v>
      </c>
      <c r="I483" s="278">
        <v>18631034.97</v>
      </c>
      <c r="J483" s="279">
        <f t="shared" si="7"/>
        <v>8221.10000000149</v>
      </c>
      <c r="K483" s="114"/>
    </row>
    <row r="484" spans="1:11" s="117" customFormat="1" ht="12.75">
      <c r="A484" s="271" t="s">
        <v>123</v>
      </c>
      <c r="B484" s="272">
        <v>200</v>
      </c>
      <c r="C484" s="273">
        <v>230</v>
      </c>
      <c r="D484" s="274">
        <v>106</v>
      </c>
      <c r="E484" s="275" t="s">
        <v>281</v>
      </c>
      <c r="F484" s="276" t="s">
        <v>1008</v>
      </c>
      <c r="G484" s="277" t="s">
        <v>1008</v>
      </c>
      <c r="H484" s="278">
        <v>14928081.660000002</v>
      </c>
      <c r="I484" s="278">
        <v>14919860.56</v>
      </c>
      <c r="J484" s="279">
        <f t="shared" si="7"/>
        <v>8221.10000000149</v>
      </c>
      <c r="K484" s="116"/>
    </row>
    <row r="485" spans="1:11" s="115" customFormat="1" ht="22.5">
      <c r="A485" s="271" t="s">
        <v>47</v>
      </c>
      <c r="B485" s="272">
        <v>200</v>
      </c>
      <c r="C485" s="273">
        <v>230</v>
      </c>
      <c r="D485" s="274">
        <v>106</v>
      </c>
      <c r="E485" s="275" t="s">
        <v>281</v>
      </c>
      <c r="F485" s="280" t="s">
        <v>280</v>
      </c>
      <c r="G485" s="277" t="s">
        <v>1008</v>
      </c>
      <c r="H485" s="278">
        <v>11555825.21</v>
      </c>
      <c r="I485" s="278">
        <v>11555825.21</v>
      </c>
      <c r="J485" s="279">
        <f t="shared" si="7"/>
        <v>0</v>
      </c>
      <c r="K485" s="114"/>
    </row>
    <row r="486" spans="1:11" s="117" customFormat="1" ht="12.75">
      <c r="A486" s="244" t="s">
        <v>1020</v>
      </c>
      <c r="B486" s="256">
        <v>200</v>
      </c>
      <c r="C486" s="245">
        <v>230</v>
      </c>
      <c r="D486" s="252">
        <v>106</v>
      </c>
      <c r="E486" s="253" t="s">
        <v>281</v>
      </c>
      <c r="F486" s="254" t="s">
        <v>280</v>
      </c>
      <c r="G486" s="255">
        <v>211</v>
      </c>
      <c r="H486" s="251">
        <v>9404428.74</v>
      </c>
      <c r="I486" s="251">
        <v>9404428.74</v>
      </c>
      <c r="J486" s="246">
        <f t="shared" si="7"/>
        <v>0</v>
      </c>
      <c r="K486" s="116"/>
    </row>
    <row r="487" spans="1:11" s="117" customFormat="1" ht="12.75">
      <c r="A487" s="244" t="s">
        <v>712</v>
      </c>
      <c r="B487" s="256">
        <v>200</v>
      </c>
      <c r="C487" s="245">
        <v>230</v>
      </c>
      <c r="D487" s="252">
        <v>106</v>
      </c>
      <c r="E487" s="253" t="s">
        <v>281</v>
      </c>
      <c r="F487" s="254" t="s">
        <v>280</v>
      </c>
      <c r="G487" s="255">
        <v>213</v>
      </c>
      <c r="H487" s="251">
        <v>2151396.47</v>
      </c>
      <c r="I487" s="251">
        <v>2151396.47</v>
      </c>
      <c r="J487" s="246">
        <f t="shared" si="7"/>
        <v>0</v>
      </c>
      <c r="K487" s="116"/>
    </row>
    <row r="488" spans="1:11" s="117" customFormat="1" ht="22.5">
      <c r="A488" s="271" t="s">
        <v>48</v>
      </c>
      <c r="B488" s="272">
        <v>200</v>
      </c>
      <c r="C488" s="273">
        <v>230</v>
      </c>
      <c r="D488" s="274">
        <v>106</v>
      </c>
      <c r="E488" s="275" t="s">
        <v>281</v>
      </c>
      <c r="F488" s="280" t="s">
        <v>282</v>
      </c>
      <c r="G488" s="277" t="s">
        <v>1008</v>
      </c>
      <c r="H488" s="278">
        <v>1021407.8</v>
      </c>
      <c r="I488" s="278">
        <v>1015910.2</v>
      </c>
      <c r="J488" s="279">
        <f t="shared" si="7"/>
        <v>5497.600000000093</v>
      </c>
      <c r="K488" s="116"/>
    </row>
    <row r="489" spans="1:11" s="117" customFormat="1" ht="12.75">
      <c r="A489" s="244" t="s">
        <v>711</v>
      </c>
      <c r="B489" s="256">
        <v>200</v>
      </c>
      <c r="C489" s="245">
        <v>230</v>
      </c>
      <c r="D489" s="252">
        <v>106</v>
      </c>
      <c r="E489" s="253" t="s">
        <v>281</v>
      </c>
      <c r="F489" s="254" t="s">
        <v>282</v>
      </c>
      <c r="G489" s="255">
        <v>212</v>
      </c>
      <c r="H489" s="251">
        <v>356591.8</v>
      </c>
      <c r="I489" s="251">
        <v>356591</v>
      </c>
      <c r="J489" s="246">
        <f t="shared" si="7"/>
        <v>0.7999999999883585</v>
      </c>
      <c r="K489" s="116"/>
    </row>
    <row r="490" spans="1:11" s="115" customFormat="1" ht="12.75">
      <c r="A490" s="244" t="s">
        <v>714</v>
      </c>
      <c r="B490" s="256">
        <v>200</v>
      </c>
      <c r="C490" s="245">
        <v>230</v>
      </c>
      <c r="D490" s="252">
        <v>106</v>
      </c>
      <c r="E490" s="253" t="s">
        <v>281</v>
      </c>
      <c r="F490" s="254" t="s">
        <v>282</v>
      </c>
      <c r="G490" s="255">
        <v>222</v>
      </c>
      <c r="H490" s="251">
        <v>400000</v>
      </c>
      <c r="I490" s="251">
        <v>394503.2</v>
      </c>
      <c r="J490" s="246">
        <f t="shared" si="7"/>
        <v>5496.799999999988</v>
      </c>
      <c r="K490" s="114"/>
    </row>
    <row r="491" spans="1:11" s="117" customFormat="1" ht="12.75">
      <c r="A491" s="244" t="s">
        <v>717</v>
      </c>
      <c r="B491" s="256">
        <v>200</v>
      </c>
      <c r="C491" s="245">
        <v>230</v>
      </c>
      <c r="D491" s="252">
        <v>106</v>
      </c>
      <c r="E491" s="253" t="s">
        <v>281</v>
      </c>
      <c r="F491" s="254" t="s">
        <v>282</v>
      </c>
      <c r="G491" s="255">
        <v>226</v>
      </c>
      <c r="H491" s="251">
        <v>264816</v>
      </c>
      <c r="I491" s="251">
        <v>264816</v>
      </c>
      <c r="J491" s="246">
        <f t="shared" si="7"/>
        <v>0</v>
      </c>
      <c r="K491" s="116"/>
    </row>
    <row r="492" spans="1:11" s="117" customFormat="1" ht="22.5">
      <c r="A492" s="271" t="s">
        <v>49</v>
      </c>
      <c r="B492" s="272">
        <v>200</v>
      </c>
      <c r="C492" s="273">
        <v>230</v>
      </c>
      <c r="D492" s="274">
        <v>106</v>
      </c>
      <c r="E492" s="275" t="s">
        <v>281</v>
      </c>
      <c r="F492" s="280" t="s">
        <v>284</v>
      </c>
      <c r="G492" s="277" t="s">
        <v>1008</v>
      </c>
      <c r="H492" s="278">
        <v>2315848.65</v>
      </c>
      <c r="I492" s="278">
        <v>2313125.15</v>
      </c>
      <c r="J492" s="279">
        <f t="shared" si="7"/>
        <v>2723.5</v>
      </c>
      <c r="K492" s="116"/>
    </row>
    <row r="493" spans="1:11" s="115" customFormat="1" ht="12.75">
      <c r="A493" s="244" t="s">
        <v>713</v>
      </c>
      <c r="B493" s="256">
        <v>200</v>
      </c>
      <c r="C493" s="245">
        <v>230</v>
      </c>
      <c r="D493" s="252">
        <v>106</v>
      </c>
      <c r="E493" s="253" t="s">
        <v>281</v>
      </c>
      <c r="F493" s="254" t="s">
        <v>284</v>
      </c>
      <c r="G493" s="255">
        <v>221</v>
      </c>
      <c r="H493" s="251">
        <v>207086.56</v>
      </c>
      <c r="I493" s="251">
        <v>207086.56</v>
      </c>
      <c r="J493" s="246">
        <f t="shared" si="7"/>
        <v>0</v>
      </c>
      <c r="K493" s="114"/>
    </row>
    <row r="494" spans="1:11" s="117" customFormat="1" ht="12.75">
      <c r="A494" s="244" t="s">
        <v>715</v>
      </c>
      <c r="B494" s="256">
        <v>200</v>
      </c>
      <c r="C494" s="245">
        <v>230</v>
      </c>
      <c r="D494" s="252">
        <v>106</v>
      </c>
      <c r="E494" s="253" t="s">
        <v>281</v>
      </c>
      <c r="F494" s="254" t="s">
        <v>284</v>
      </c>
      <c r="G494" s="255">
        <v>223</v>
      </c>
      <c r="H494" s="251">
        <v>134057.57</v>
      </c>
      <c r="I494" s="251">
        <v>131827.44</v>
      </c>
      <c r="J494" s="246">
        <f t="shared" si="7"/>
        <v>2230.1300000000047</v>
      </c>
      <c r="K494" s="116"/>
    </row>
    <row r="495" spans="1:11" s="117" customFormat="1" ht="12.75">
      <c r="A495" s="244" t="s">
        <v>121</v>
      </c>
      <c r="B495" s="256">
        <v>200</v>
      </c>
      <c r="C495" s="245">
        <v>230</v>
      </c>
      <c r="D495" s="252">
        <v>106</v>
      </c>
      <c r="E495" s="253" t="s">
        <v>281</v>
      </c>
      <c r="F495" s="254" t="s">
        <v>284</v>
      </c>
      <c r="G495" s="255">
        <v>224</v>
      </c>
      <c r="H495" s="251">
        <v>507043.44</v>
      </c>
      <c r="I495" s="251">
        <v>507043.44</v>
      </c>
      <c r="J495" s="246">
        <f t="shared" si="7"/>
        <v>0</v>
      </c>
      <c r="K495" s="116"/>
    </row>
    <row r="496" spans="1:11" s="117" customFormat="1" ht="12.75">
      <c r="A496" s="244" t="s">
        <v>716</v>
      </c>
      <c r="B496" s="256">
        <v>200</v>
      </c>
      <c r="C496" s="245">
        <v>230</v>
      </c>
      <c r="D496" s="252">
        <v>106</v>
      </c>
      <c r="E496" s="253" t="s">
        <v>281</v>
      </c>
      <c r="F496" s="254" t="s">
        <v>284</v>
      </c>
      <c r="G496" s="255">
        <v>225</v>
      </c>
      <c r="H496" s="251">
        <v>386320</v>
      </c>
      <c r="I496" s="251">
        <v>386320</v>
      </c>
      <c r="J496" s="246">
        <f t="shared" si="7"/>
        <v>0</v>
      </c>
      <c r="K496" s="116"/>
    </row>
    <row r="497" spans="1:11" s="117" customFormat="1" ht="12.75">
      <c r="A497" s="244" t="s">
        <v>717</v>
      </c>
      <c r="B497" s="256">
        <v>200</v>
      </c>
      <c r="C497" s="245">
        <v>230</v>
      </c>
      <c r="D497" s="252">
        <v>106</v>
      </c>
      <c r="E497" s="253" t="s">
        <v>281</v>
      </c>
      <c r="F497" s="254" t="s">
        <v>284</v>
      </c>
      <c r="G497" s="255">
        <v>226</v>
      </c>
      <c r="H497" s="251">
        <v>598437.43</v>
      </c>
      <c r="I497" s="251">
        <v>597944.06</v>
      </c>
      <c r="J497" s="246">
        <f t="shared" si="7"/>
        <v>493.36999999999534</v>
      </c>
      <c r="K497" s="116"/>
    </row>
    <row r="498" spans="1:11" s="117" customFormat="1" ht="12.75">
      <c r="A498" s="244" t="s">
        <v>718</v>
      </c>
      <c r="B498" s="256">
        <v>200</v>
      </c>
      <c r="C498" s="245">
        <v>230</v>
      </c>
      <c r="D498" s="252">
        <v>106</v>
      </c>
      <c r="E498" s="253" t="s">
        <v>281</v>
      </c>
      <c r="F498" s="254" t="s">
        <v>284</v>
      </c>
      <c r="G498" s="255">
        <v>290</v>
      </c>
      <c r="H498" s="251">
        <v>52000</v>
      </c>
      <c r="I498" s="251">
        <v>52000</v>
      </c>
      <c r="J498" s="246">
        <f t="shared" si="7"/>
        <v>0</v>
      </c>
      <c r="K498" s="116"/>
    </row>
    <row r="499" spans="1:11" s="117" customFormat="1" ht="12.75">
      <c r="A499" s="244" t="s">
        <v>719</v>
      </c>
      <c r="B499" s="256">
        <v>200</v>
      </c>
      <c r="C499" s="245">
        <v>230</v>
      </c>
      <c r="D499" s="252">
        <v>106</v>
      </c>
      <c r="E499" s="253" t="s">
        <v>281</v>
      </c>
      <c r="F499" s="254" t="s">
        <v>284</v>
      </c>
      <c r="G499" s="255">
        <v>310</v>
      </c>
      <c r="H499" s="251">
        <v>150000</v>
      </c>
      <c r="I499" s="251">
        <v>150000</v>
      </c>
      <c r="J499" s="246">
        <f t="shared" si="7"/>
        <v>0</v>
      </c>
      <c r="K499" s="116"/>
    </row>
    <row r="500" spans="1:11" s="117" customFormat="1" ht="12.75">
      <c r="A500" s="244" t="s">
        <v>720</v>
      </c>
      <c r="B500" s="256">
        <v>200</v>
      </c>
      <c r="C500" s="245">
        <v>230</v>
      </c>
      <c r="D500" s="252">
        <v>106</v>
      </c>
      <c r="E500" s="253" t="s">
        <v>281</v>
      </c>
      <c r="F500" s="254" t="s">
        <v>284</v>
      </c>
      <c r="G500" s="255">
        <v>340</v>
      </c>
      <c r="H500" s="251">
        <v>280903.65</v>
      </c>
      <c r="I500" s="251">
        <v>280903.65</v>
      </c>
      <c r="J500" s="246">
        <f t="shared" si="7"/>
        <v>0</v>
      </c>
      <c r="K500" s="116"/>
    </row>
    <row r="501" spans="1:11" s="117" customFormat="1" ht="12.75">
      <c r="A501" s="271" t="s">
        <v>965</v>
      </c>
      <c r="B501" s="272">
        <v>200</v>
      </c>
      <c r="C501" s="273">
        <v>230</v>
      </c>
      <c r="D501" s="274">
        <v>106</v>
      </c>
      <c r="E501" s="275" t="s">
        <v>281</v>
      </c>
      <c r="F501" s="280" t="s">
        <v>286</v>
      </c>
      <c r="G501" s="277" t="s">
        <v>1008</v>
      </c>
      <c r="H501" s="278">
        <v>35000</v>
      </c>
      <c r="I501" s="278">
        <v>35000</v>
      </c>
      <c r="J501" s="279">
        <f t="shared" si="7"/>
        <v>0</v>
      </c>
      <c r="K501" s="116"/>
    </row>
    <row r="502" spans="1:11" s="117" customFormat="1" ht="12.75">
      <c r="A502" s="244" t="s">
        <v>718</v>
      </c>
      <c r="B502" s="256">
        <v>200</v>
      </c>
      <c r="C502" s="245">
        <v>230</v>
      </c>
      <c r="D502" s="252">
        <v>106</v>
      </c>
      <c r="E502" s="253" t="s">
        <v>281</v>
      </c>
      <c r="F502" s="254" t="s">
        <v>286</v>
      </c>
      <c r="G502" s="255">
        <v>290</v>
      </c>
      <c r="H502" s="251">
        <v>35000</v>
      </c>
      <c r="I502" s="251">
        <v>35000</v>
      </c>
      <c r="J502" s="246">
        <f t="shared" si="7"/>
        <v>0</v>
      </c>
      <c r="K502" s="116"/>
    </row>
    <row r="503" spans="1:11" s="117" customFormat="1" ht="56.25">
      <c r="A503" s="271" t="s">
        <v>966</v>
      </c>
      <c r="B503" s="272">
        <v>200</v>
      </c>
      <c r="C503" s="273">
        <v>230</v>
      </c>
      <c r="D503" s="274">
        <v>106</v>
      </c>
      <c r="E503" s="275" t="s">
        <v>287</v>
      </c>
      <c r="F503" s="276" t="s">
        <v>1008</v>
      </c>
      <c r="G503" s="277" t="s">
        <v>1008</v>
      </c>
      <c r="H503" s="278">
        <v>3711174.41</v>
      </c>
      <c r="I503" s="278">
        <v>3711174.41</v>
      </c>
      <c r="J503" s="279">
        <f t="shared" si="7"/>
        <v>0</v>
      </c>
      <c r="K503" s="116"/>
    </row>
    <row r="504" spans="1:11" s="117" customFormat="1" ht="22.5">
      <c r="A504" s="271" t="s">
        <v>47</v>
      </c>
      <c r="B504" s="272">
        <v>200</v>
      </c>
      <c r="C504" s="273">
        <v>230</v>
      </c>
      <c r="D504" s="274">
        <v>106</v>
      </c>
      <c r="E504" s="275" t="s">
        <v>287</v>
      </c>
      <c r="F504" s="280" t="s">
        <v>280</v>
      </c>
      <c r="G504" s="277" t="s">
        <v>1008</v>
      </c>
      <c r="H504" s="278">
        <v>3711174.41</v>
      </c>
      <c r="I504" s="278">
        <v>3711174.41</v>
      </c>
      <c r="J504" s="279">
        <f t="shared" si="7"/>
        <v>0</v>
      </c>
      <c r="K504" s="116"/>
    </row>
    <row r="505" spans="1:11" s="115" customFormat="1" ht="12.75">
      <c r="A505" s="244" t="s">
        <v>1020</v>
      </c>
      <c r="B505" s="256">
        <v>200</v>
      </c>
      <c r="C505" s="245">
        <v>230</v>
      </c>
      <c r="D505" s="252">
        <v>106</v>
      </c>
      <c r="E505" s="253" t="s">
        <v>287</v>
      </c>
      <c r="F505" s="254" t="s">
        <v>280</v>
      </c>
      <c r="G505" s="255">
        <v>211</v>
      </c>
      <c r="H505" s="251">
        <v>2803784.41</v>
      </c>
      <c r="I505" s="251">
        <v>2803784.41</v>
      </c>
      <c r="J505" s="246">
        <f t="shared" si="7"/>
        <v>0</v>
      </c>
      <c r="K505" s="114"/>
    </row>
    <row r="506" spans="1:11" s="117" customFormat="1" ht="12.75">
      <c r="A506" s="244" t="s">
        <v>712</v>
      </c>
      <c r="B506" s="256">
        <v>200</v>
      </c>
      <c r="C506" s="245">
        <v>230</v>
      </c>
      <c r="D506" s="252">
        <v>106</v>
      </c>
      <c r="E506" s="253" t="s">
        <v>287</v>
      </c>
      <c r="F506" s="254" t="s">
        <v>280</v>
      </c>
      <c r="G506" s="255">
        <v>213</v>
      </c>
      <c r="H506" s="251">
        <v>907390</v>
      </c>
      <c r="I506" s="251">
        <v>907390</v>
      </c>
      <c r="J506" s="246">
        <f t="shared" si="7"/>
        <v>0</v>
      </c>
      <c r="K506" s="116"/>
    </row>
    <row r="507" spans="1:11" s="115" customFormat="1" ht="12.75">
      <c r="A507" s="271" t="s">
        <v>91</v>
      </c>
      <c r="B507" s="272">
        <v>200</v>
      </c>
      <c r="C507" s="273">
        <v>231</v>
      </c>
      <c r="D507" s="274" t="s">
        <v>0</v>
      </c>
      <c r="E507" s="275" t="s">
        <v>276</v>
      </c>
      <c r="F507" s="276" t="s">
        <v>1008</v>
      </c>
      <c r="G507" s="277" t="s">
        <v>1008</v>
      </c>
      <c r="H507" s="278">
        <v>78681384.18</v>
      </c>
      <c r="I507" s="278">
        <v>74670667.32</v>
      </c>
      <c r="J507" s="279">
        <f t="shared" si="7"/>
        <v>4010716.8600000143</v>
      </c>
      <c r="K507" s="114"/>
    </row>
    <row r="508" spans="1:11" s="117" customFormat="1" ht="12.75">
      <c r="A508" s="271" t="s">
        <v>277</v>
      </c>
      <c r="B508" s="272">
        <v>200</v>
      </c>
      <c r="C508" s="273">
        <v>231</v>
      </c>
      <c r="D508" s="274">
        <v>100</v>
      </c>
      <c r="E508" s="275" t="s">
        <v>276</v>
      </c>
      <c r="F508" s="276" t="s">
        <v>1008</v>
      </c>
      <c r="G508" s="277" t="s">
        <v>1008</v>
      </c>
      <c r="H508" s="278">
        <v>78681384.18</v>
      </c>
      <c r="I508" s="278">
        <v>74670667.32</v>
      </c>
      <c r="J508" s="279">
        <f t="shared" si="7"/>
        <v>4010716.8600000143</v>
      </c>
      <c r="K508" s="116"/>
    </row>
    <row r="509" spans="1:11" s="117" customFormat="1" ht="22.5">
      <c r="A509" s="271" t="s">
        <v>92</v>
      </c>
      <c r="B509" s="272">
        <v>200</v>
      </c>
      <c r="C509" s="273">
        <v>231</v>
      </c>
      <c r="D509" s="274">
        <v>102</v>
      </c>
      <c r="E509" s="275" t="s">
        <v>276</v>
      </c>
      <c r="F509" s="276" t="s">
        <v>1008</v>
      </c>
      <c r="G509" s="277" t="s">
        <v>1008</v>
      </c>
      <c r="H509" s="278">
        <v>2272024.88</v>
      </c>
      <c r="I509" s="278">
        <v>2272024.88</v>
      </c>
      <c r="J509" s="279">
        <f t="shared" si="7"/>
        <v>0</v>
      </c>
      <c r="K509" s="116"/>
    </row>
    <row r="510" spans="1:11" s="117" customFormat="1" ht="12.75">
      <c r="A510" s="271" t="s">
        <v>46</v>
      </c>
      <c r="B510" s="272">
        <v>200</v>
      </c>
      <c r="C510" s="273">
        <v>231</v>
      </c>
      <c r="D510" s="274">
        <v>102</v>
      </c>
      <c r="E510" s="275" t="s">
        <v>278</v>
      </c>
      <c r="F510" s="276" t="s">
        <v>1008</v>
      </c>
      <c r="G510" s="277" t="s">
        <v>1008</v>
      </c>
      <c r="H510" s="278">
        <v>2272024.88</v>
      </c>
      <c r="I510" s="278">
        <v>2272024.88</v>
      </c>
      <c r="J510" s="279">
        <f t="shared" si="7"/>
        <v>0</v>
      </c>
      <c r="K510" s="116"/>
    </row>
    <row r="511" spans="1:11" s="115" customFormat="1" ht="12.75">
      <c r="A511" s="271" t="s">
        <v>93</v>
      </c>
      <c r="B511" s="272">
        <v>200</v>
      </c>
      <c r="C511" s="273">
        <v>231</v>
      </c>
      <c r="D511" s="274">
        <v>102</v>
      </c>
      <c r="E511" s="275" t="s">
        <v>379</v>
      </c>
      <c r="F511" s="276" t="s">
        <v>1008</v>
      </c>
      <c r="G511" s="277" t="s">
        <v>1008</v>
      </c>
      <c r="H511" s="278">
        <v>2272024.88</v>
      </c>
      <c r="I511" s="278">
        <v>2272024.88</v>
      </c>
      <c r="J511" s="279">
        <f t="shared" si="7"/>
        <v>0</v>
      </c>
      <c r="K511" s="114"/>
    </row>
    <row r="512" spans="1:11" s="117" customFormat="1" ht="22.5">
      <c r="A512" s="271" t="s">
        <v>47</v>
      </c>
      <c r="B512" s="272">
        <v>200</v>
      </c>
      <c r="C512" s="273">
        <v>231</v>
      </c>
      <c r="D512" s="274">
        <v>102</v>
      </c>
      <c r="E512" s="275" t="s">
        <v>379</v>
      </c>
      <c r="F512" s="280" t="s">
        <v>280</v>
      </c>
      <c r="G512" s="277" t="s">
        <v>1008</v>
      </c>
      <c r="H512" s="278">
        <v>2272024.88</v>
      </c>
      <c r="I512" s="278">
        <v>2272024.88</v>
      </c>
      <c r="J512" s="279">
        <f t="shared" si="7"/>
        <v>0</v>
      </c>
      <c r="K512" s="116"/>
    </row>
    <row r="513" spans="1:11" s="115" customFormat="1" ht="12.75">
      <c r="A513" s="244" t="s">
        <v>1020</v>
      </c>
      <c r="B513" s="256">
        <v>200</v>
      </c>
      <c r="C513" s="245">
        <v>231</v>
      </c>
      <c r="D513" s="252">
        <v>102</v>
      </c>
      <c r="E513" s="253" t="s">
        <v>379</v>
      </c>
      <c r="F513" s="254" t="s">
        <v>280</v>
      </c>
      <c r="G513" s="255">
        <v>211</v>
      </c>
      <c r="H513" s="251">
        <v>1879683.33</v>
      </c>
      <c r="I513" s="251">
        <v>1879683.33</v>
      </c>
      <c r="J513" s="246">
        <f t="shared" si="7"/>
        <v>0</v>
      </c>
      <c r="K513" s="114"/>
    </row>
    <row r="514" spans="1:11" s="117" customFormat="1" ht="12.75">
      <c r="A514" s="244" t="s">
        <v>712</v>
      </c>
      <c r="B514" s="256">
        <v>200</v>
      </c>
      <c r="C514" s="245">
        <v>231</v>
      </c>
      <c r="D514" s="252">
        <v>102</v>
      </c>
      <c r="E514" s="253" t="s">
        <v>379</v>
      </c>
      <c r="F514" s="254" t="s">
        <v>280</v>
      </c>
      <c r="G514" s="255">
        <v>213</v>
      </c>
      <c r="H514" s="251">
        <v>392341.55</v>
      </c>
      <c r="I514" s="251">
        <v>392341.55</v>
      </c>
      <c r="J514" s="246">
        <f t="shared" si="7"/>
        <v>0</v>
      </c>
      <c r="K514" s="116"/>
    </row>
    <row r="515" spans="1:11" s="117" customFormat="1" ht="33.75">
      <c r="A515" s="271" t="s">
        <v>94</v>
      </c>
      <c r="B515" s="272">
        <v>200</v>
      </c>
      <c r="C515" s="273">
        <v>231</v>
      </c>
      <c r="D515" s="274">
        <v>103</v>
      </c>
      <c r="E515" s="275" t="s">
        <v>276</v>
      </c>
      <c r="F515" s="276" t="s">
        <v>1008</v>
      </c>
      <c r="G515" s="277" t="s">
        <v>1008</v>
      </c>
      <c r="H515" s="278">
        <v>76409359.3</v>
      </c>
      <c r="I515" s="278">
        <v>72398642.43999998</v>
      </c>
      <c r="J515" s="279">
        <f t="shared" si="7"/>
        <v>4010716.8600000143</v>
      </c>
      <c r="K515" s="116"/>
    </row>
    <row r="516" spans="1:11" s="117" customFormat="1" ht="12.75">
      <c r="A516" s="271" t="s">
        <v>46</v>
      </c>
      <c r="B516" s="272">
        <v>200</v>
      </c>
      <c r="C516" s="273">
        <v>231</v>
      </c>
      <c r="D516" s="274">
        <v>103</v>
      </c>
      <c r="E516" s="275" t="s">
        <v>278</v>
      </c>
      <c r="F516" s="276" t="s">
        <v>1008</v>
      </c>
      <c r="G516" s="277" t="s">
        <v>1008</v>
      </c>
      <c r="H516" s="278">
        <v>76409359.3</v>
      </c>
      <c r="I516" s="278">
        <v>72398642.43999998</v>
      </c>
      <c r="J516" s="279">
        <f t="shared" si="7"/>
        <v>4010716.8600000143</v>
      </c>
      <c r="K516" s="116"/>
    </row>
    <row r="517" spans="1:11" s="115" customFormat="1" ht="12.75">
      <c r="A517" s="271" t="s">
        <v>791</v>
      </c>
      <c r="B517" s="272">
        <v>200</v>
      </c>
      <c r="C517" s="273">
        <v>231</v>
      </c>
      <c r="D517" s="274">
        <v>103</v>
      </c>
      <c r="E517" s="275" t="s">
        <v>380</v>
      </c>
      <c r="F517" s="276" t="s">
        <v>1008</v>
      </c>
      <c r="G517" s="277" t="s">
        <v>1008</v>
      </c>
      <c r="H517" s="278">
        <v>3307425.99</v>
      </c>
      <c r="I517" s="278">
        <v>3288165.04</v>
      </c>
      <c r="J517" s="279">
        <f t="shared" si="7"/>
        <v>19260.950000000186</v>
      </c>
      <c r="K517" s="114"/>
    </row>
    <row r="518" spans="1:11" s="117" customFormat="1" ht="22.5">
      <c r="A518" s="271" t="s">
        <v>47</v>
      </c>
      <c r="B518" s="272">
        <v>200</v>
      </c>
      <c r="C518" s="273">
        <v>231</v>
      </c>
      <c r="D518" s="274">
        <v>103</v>
      </c>
      <c r="E518" s="275" t="s">
        <v>380</v>
      </c>
      <c r="F518" s="280" t="s">
        <v>280</v>
      </c>
      <c r="G518" s="277" t="s">
        <v>1008</v>
      </c>
      <c r="H518" s="278">
        <v>3307425.99</v>
      </c>
      <c r="I518" s="278">
        <v>3288165.04</v>
      </c>
      <c r="J518" s="279">
        <f t="shared" si="7"/>
        <v>19260.950000000186</v>
      </c>
      <c r="K518" s="116"/>
    </row>
    <row r="519" spans="1:11" s="117" customFormat="1" ht="12.75">
      <c r="A519" s="244" t="s">
        <v>1020</v>
      </c>
      <c r="B519" s="256">
        <v>200</v>
      </c>
      <c r="C519" s="245">
        <v>231</v>
      </c>
      <c r="D519" s="252">
        <v>103</v>
      </c>
      <c r="E519" s="253" t="s">
        <v>380</v>
      </c>
      <c r="F519" s="254" t="s">
        <v>280</v>
      </c>
      <c r="G519" s="255">
        <v>211</v>
      </c>
      <c r="H519" s="251">
        <v>2678669.54</v>
      </c>
      <c r="I519" s="251">
        <v>2678669.54</v>
      </c>
      <c r="J519" s="246">
        <f t="shared" si="7"/>
        <v>0</v>
      </c>
      <c r="K519" s="116"/>
    </row>
    <row r="520" spans="1:11" s="117" customFormat="1" ht="12.75">
      <c r="A520" s="244" t="s">
        <v>712</v>
      </c>
      <c r="B520" s="256">
        <v>200</v>
      </c>
      <c r="C520" s="245">
        <v>231</v>
      </c>
      <c r="D520" s="252">
        <v>103</v>
      </c>
      <c r="E520" s="253" t="s">
        <v>380</v>
      </c>
      <c r="F520" s="254" t="s">
        <v>280</v>
      </c>
      <c r="G520" s="255">
        <v>213</v>
      </c>
      <c r="H520" s="251">
        <v>628756.45</v>
      </c>
      <c r="I520" s="251">
        <v>609495.5</v>
      </c>
      <c r="J520" s="246">
        <f aca="true" t="shared" si="8" ref="J520:J583">H520-I520</f>
        <v>19260.949999999953</v>
      </c>
      <c r="K520" s="116"/>
    </row>
    <row r="521" spans="1:11" s="117" customFormat="1" ht="12.75">
      <c r="A521" s="271" t="s">
        <v>123</v>
      </c>
      <c r="B521" s="272">
        <v>200</v>
      </c>
      <c r="C521" s="273">
        <v>231</v>
      </c>
      <c r="D521" s="274">
        <v>103</v>
      </c>
      <c r="E521" s="275" t="s">
        <v>281</v>
      </c>
      <c r="F521" s="276" t="s">
        <v>1008</v>
      </c>
      <c r="G521" s="277" t="s">
        <v>1008</v>
      </c>
      <c r="H521" s="278">
        <v>61609146.43</v>
      </c>
      <c r="I521" s="278">
        <v>57900323.46999999</v>
      </c>
      <c r="J521" s="279">
        <f t="shared" si="8"/>
        <v>3708822.9600000083</v>
      </c>
      <c r="K521" s="116"/>
    </row>
    <row r="522" spans="1:11" s="117" customFormat="1" ht="22.5">
      <c r="A522" s="271" t="s">
        <v>47</v>
      </c>
      <c r="B522" s="272">
        <v>200</v>
      </c>
      <c r="C522" s="273">
        <v>231</v>
      </c>
      <c r="D522" s="274">
        <v>103</v>
      </c>
      <c r="E522" s="275" t="s">
        <v>281</v>
      </c>
      <c r="F522" s="280" t="s">
        <v>280</v>
      </c>
      <c r="G522" s="277" t="s">
        <v>1008</v>
      </c>
      <c r="H522" s="278">
        <v>32665969.25</v>
      </c>
      <c r="I522" s="278">
        <v>32451991.549999997</v>
      </c>
      <c r="J522" s="279">
        <f t="shared" si="8"/>
        <v>213977.70000000298</v>
      </c>
      <c r="K522" s="116"/>
    </row>
    <row r="523" spans="1:11" s="117" customFormat="1" ht="12.75">
      <c r="A523" s="244" t="s">
        <v>1020</v>
      </c>
      <c r="B523" s="256">
        <v>200</v>
      </c>
      <c r="C523" s="245">
        <v>231</v>
      </c>
      <c r="D523" s="252">
        <v>103</v>
      </c>
      <c r="E523" s="253" t="s">
        <v>281</v>
      </c>
      <c r="F523" s="254" t="s">
        <v>280</v>
      </c>
      <c r="G523" s="255">
        <v>211</v>
      </c>
      <c r="H523" s="251">
        <v>25795407.25</v>
      </c>
      <c r="I523" s="251">
        <v>25716339.31</v>
      </c>
      <c r="J523" s="246">
        <f t="shared" si="8"/>
        <v>79067.94000000134</v>
      </c>
      <c r="K523" s="116"/>
    </row>
    <row r="524" spans="1:11" s="117" customFormat="1" ht="12.75">
      <c r="A524" s="244" t="s">
        <v>712</v>
      </c>
      <c r="B524" s="256">
        <v>200</v>
      </c>
      <c r="C524" s="245">
        <v>231</v>
      </c>
      <c r="D524" s="252">
        <v>103</v>
      </c>
      <c r="E524" s="253" t="s">
        <v>281</v>
      </c>
      <c r="F524" s="254" t="s">
        <v>280</v>
      </c>
      <c r="G524" s="255">
        <v>213</v>
      </c>
      <c r="H524" s="251">
        <v>6870562</v>
      </c>
      <c r="I524" s="251">
        <v>6735652.24</v>
      </c>
      <c r="J524" s="246">
        <f t="shared" si="8"/>
        <v>134909.75999999978</v>
      </c>
      <c r="K524" s="116"/>
    </row>
    <row r="525" spans="1:11" s="117" customFormat="1" ht="22.5">
      <c r="A525" s="271" t="s">
        <v>48</v>
      </c>
      <c r="B525" s="272">
        <v>200</v>
      </c>
      <c r="C525" s="273">
        <v>231</v>
      </c>
      <c r="D525" s="274">
        <v>103</v>
      </c>
      <c r="E525" s="275" t="s">
        <v>281</v>
      </c>
      <c r="F525" s="280" t="s">
        <v>282</v>
      </c>
      <c r="G525" s="277" t="s">
        <v>1008</v>
      </c>
      <c r="H525" s="278">
        <v>5957245</v>
      </c>
      <c r="I525" s="278">
        <v>5724063.01</v>
      </c>
      <c r="J525" s="279">
        <f t="shared" si="8"/>
        <v>233181.99000000022</v>
      </c>
      <c r="K525" s="116"/>
    </row>
    <row r="526" spans="1:11" s="117" customFormat="1" ht="12.75">
      <c r="A526" s="244" t="s">
        <v>711</v>
      </c>
      <c r="B526" s="256">
        <v>200</v>
      </c>
      <c r="C526" s="245">
        <v>231</v>
      </c>
      <c r="D526" s="252">
        <v>103</v>
      </c>
      <c r="E526" s="253" t="s">
        <v>281</v>
      </c>
      <c r="F526" s="254" t="s">
        <v>282</v>
      </c>
      <c r="G526" s="255">
        <v>212</v>
      </c>
      <c r="H526" s="251">
        <v>2175845</v>
      </c>
      <c r="I526" s="251">
        <v>2146797.06</v>
      </c>
      <c r="J526" s="246">
        <f t="shared" si="8"/>
        <v>29047.939999999944</v>
      </c>
      <c r="K526" s="116"/>
    </row>
    <row r="527" spans="1:11" s="117" customFormat="1" ht="12.75">
      <c r="A527" s="244" t="s">
        <v>714</v>
      </c>
      <c r="B527" s="256">
        <v>200</v>
      </c>
      <c r="C527" s="245">
        <v>231</v>
      </c>
      <c r="D527" s="252">
        <v>103</v>
      </c>
      <c r="E527" s="253" t="s">
        <v>281</v>
      </c>
      <c r="F527" s="254" t="s">
        <v>282</v>
      </c>
      <c r="G527" s="255">
        <v>222</v>
      </c>
      <c r="H527" s="251">
        <v>3106400</v>
      </c>
      <c r="I527" s="251">
        <v>2990539.05</v>
      </c>
      <c r="J527" s="246">
        <f t="shared" si="8"/>
        <v>115860.95000000019</v>
      </c>
      <c r="K527" s="116"/>
    </row>
    <row r="528" spans="1:11" s="117" customFormat="1" ht="12.75">
      <c r="A528" s="244" t="s">
        <v>717</v>
      </c>
      <c r="B528" s="256">
        <v>200</v>
      </c>
      <c r="C528" s="245">
        <v>231</v>
      </c>
      <c r="D528" s="252">
        <v>103</v>
      </c>
      <c r="E528" s="253" t="s">
        <v>281</v>
      </c>
      <c r="F528" s="254" t="s">
        <v>282</v>
      </c>
      <c r="G528" s="255">
        <v>226</v>
      </c>
      <c r="H528" s="251">
        <v>675000</v>
      </c>
      <c r="I528" s="251">
        <v>586726.9</v>
      </c>
      <c r="J528" s="246">
        <f t="shared" si="8"/>
        <v>88273.09999999998</v>
      </c>
      <c r="K528" s="116"/>
    </row>
    <row r="529" spans="1:11" s="115" customFormat="1" ht="22.5">
      <c r="A529" s="271" t="s">
        <v>49</v>
      </c>
      <c r="B529" s="272">
        <v>200</v>
      </c>
      <c r="C529" s="273">
        <v>231</v>
      </c>
      <c r="D529" s="274">
        <v>103</v>
      </c>
      <c r="E529" s="275" t="s">
        <v>281</v>
      </c>
      <c r="F529" s="280" t="s">
        <v>284</v>
      </c>
      <c r="G529" s="277" t="s">
        <v>1008</v>
      </c>
      <c r="H529" s="278">
        <v>22960432.18</v>
      </c>
      <c r="I529" s="278">
        <v>19699268.900000002</v>
      </c>
      <c r="J529" s="279">
        <f t="shared" si="8"/>
        <v>3261163.2799999975</v>
      </c>
      <c r="K529" s="114"/>
    </row>
    <row r="530" spans="1:11" s="117" customFormat="1" ht="12.75">
      <c r="A530" s="244" t="s">
        <v>713</v>
      </c>
      <c r="B530" s="256">
        <v>200</v>
      </c>
      <c r="C530" s="245">
        <v>231</v>
      </c>
      <c r="D530" s="252">
        <v>103</v>
      </c>
      <c r="E530" s="253" t="s">
        <v>281</v>
      </c>
      <c r="F530" s="254" t="s">
        <v>284</v>
      </c>
      <c r="G530" s="255">
        <v>221</v>
      </c>
      <c r="H530" s="251">
        <v>675620</v>
      </c>
      <c r="I530" s="251">
        <v>580500.64</v>
      </c>
      <c r="J530" s="246">
        <f t="shared" si="8"/>
        <v>95119.35999999999</v>
      </c>
      <c r="K530" s="116"/>
    </row>
    <row r="531" spans="1:11" s="117" customFormat="1" ht="12.75">
      <c r="A531" s="244" t="s">
        <v>714</v>
      </c>
      <c r="B531" s="256">
        <v>200</v>
      </c>
      <c r="C531" s="245">
        <v>231</v>
      </c>
      <c r="D531" s="252">
        <v>103</v>
      </c>
      <c r="E531" s="253" t="s">
        <v>281</v>
      </c>
      <c r="F531" s="254" t="s">
        <v>284</v>
      </c>
      <c r="G531" s="255">
        <v>222</v>
      </c>
      <c r="H531" s="251">
        <v>2142704</v>
      </c>
      <c r="I531" s="251">
        <v>925570.88</v>
      </c>
      <c r="J531" s="246">
        <f t="shared" si="8"/>
        <v>1217133.12</v>
      </c>
      <c r="K531" s="116"/>
    </row>
    <row r="532" spans="1:11" s="115" customFormat="1" ht="12.75">
      <c r="A532" s="244" t="s">
        <v>715</v>
      </c>
      <c r="B532" s="256">
        <v>200</v>
      </c>
      <c r="C532" s="245">
        <v>231</v>
      </c>
      <c r="D532" s="252">
        <v>103</v>
      </c>
      <c r="E532" s="253" t="s">
        <v>281</v>
      </c>
      <c r="F532" s="254" t="s">
        <v>284</v>
      </c>
      <c r="G532" s="255">
        <v>223</v>
      </c>
      <c r="H532" s="251">
        <v>135216.18</v>
      </c>
      <c r="I532" s="251">
        <v>91562.16</v>
      </c>
      <c r="J532" s="246">
        <f t="shared" si="8"/>
        <v>43654.01999999999</v>
      </c>
      <c r="K532" s="114"/>
    </row>
    <row r="533" spans="1:11" s="117" customFormat="1" ht="12.75">
      <c r="A533" s="244" t="s">
        <v>716</v>
      </c>
      <c r="B533" s="256">
        <v>200</v>
      </c>
      <c r="C533" s="245">
        <v>231</v>
      </c>
      <c r="D533" s="252">
        <v>103</v>
      </c>
      <c r="E533" s="253" t="s">
        <v>281</v>
      </c>
      <c r="F533" s="254" t="s">
        <v>284</v>
      </c>
      <c r="G533" s="255">
        <v>225</v>
      </c>
      <c r="H533" s="251">
        <v>1768481</v>
      </c>
      <c r="I533" s="251">
        <v>1768481</v>
      </c>
      <c r="J533" s="246">
        <f t="shared" si="8"/>
        <v>0</v>
      </c>
      <c r="K533" s="116"/>
    </row>
    <row r="534" spans="1:11" s="117" customFormat="1" ht="12.75">
      <c r="A534" s="244" t="s">
        <v>717</v>
      </c>
      <c r="B534" s="256">
        <v>200</v>
      </c>
      <c r="C534" s="245">
        <v>231</v>
      </c>
      <c r="D534" s="252">
        <v>103</v>
      </c>
      <c r="E534" s="253" t="s">
        <v>281</v>
      </c>
      <c r="F534" s="254" t="s">
        <v>284</v>
      </c>
      <c r="G534" s="255">
        <v>226</v>
      </c>
      <c r="H534" s="251">
        <v>4759645</v>
      </c>
      <c r="I534" s="251">
        <v>4675755.15</v>
      </c>
      <c r="J534" s="246">
        <f t="shared" si="8"/>
        <v>83889.84999999963</v>
      </c>
      <c r="K534" s="116"/>
    </row>
    <row r="535" spans="1:11" s="115" customFormat="1" ht="12.75">
      <c r="A535" s="244" t="s">
        <v>718</v>
      </c>
      <c r="B535" s="256">
        <v>200</v>
      </c>
      <c r="C535" s="245">
        <v>231</v>
      </c>
      <c r="D535" s="252">
        <v>103</v>
      </c>
      <c r="E535" s="253" t="s">
        <v>281</v>
      </c>
      <c r="F535" s="254" t="s">
        <v>284</v>
      </c>
      <c r="G535" s="255">
        <v>290</v>
      </c>
      <c r="H535" s="251">
        <v>8809040</v>
      </c>
      <c r="I535" s="251">
        <v>7768726.71</v>
      </c>
      <c r="J535" s="246">
        <f t="shared" si="8"/>
        <v>1040313.29</v>
      </c>
      <c r="K535" s="114"/>
    </row>
    <row r="536" spans="1:11" s="117" customFormat="1" ht="12.75">
      <c r="A536" s="244" t="s">
        <v>719</v>
      </c>
      <c r="B536" s="256">
        <v>200</v>
      </c>
      <c r="C536" s="245">
        <v>231</v>
      </c>
      <c r="D536" s="252">
        <v>103</v>
      </c>
      <c r="E536" s="253" t="s">
        <v>281</v>
      </c>
      <c r="F536" s="254" t="s">
        <v>284</v>
      </c>
      <c r="G536" s="255">
        <v>310</v>
      </c>
      <c r="H536" s="251">
        <v>3311822</v>
      </c>
      <c r="I536" s="251">
        <v>2593214.92</v>
      </c>
      <c r="J536" s="246">
        <f t="shared" si="8"/>
        <v>718607.0800000001</v>
      </c>
      <c r="K536" s="116"/>
    </row>
    <row r="537" spans="1:11" s="117" customFormat="1" ht="12.75">
      <c r="A537" s="244" t="s">
        <v>720</v>
      </c>
      <c r="B537" s="256">
        <v>200</v>
      </c>
      <c r="C537" s="245">
        <v>231</v>
      </c>
      <c r="D537" s="252">
        <v>103</v>
      </c>
      <c r="E537" s="253" t="s">
        <v>281</v>
      </c>
      <c r="F537" s="254" t="s">
        <v>284</v>
      </c>
      <c r="G537" s="255">
        <v>340</v>
      </c>
      <c r="H537" s="251">
        <v>1357904</v>
      </c>
      <c r="I537" s="251">
        <v>1295457.44</v>
      </c>
      <c r="J537" s="246">
        <f t="shared" si="8"/>
        <v>62446.560000000056</v>
      </c>
      <c r="K537" s="116"/>
    </row>
    <row r="538" spans="1:11" s="117" customFormat="1" ht="12.75">
      <c r="A538" s="271" t="s">
        <v>965</v>
      </c>
      <c r="B538" s="272">
        <v>200</v>
      </c>
      <c r="C538" s="273">
        <v>231</v>
      </c>
      <c r="D538" s="274">
        <v>103</v>
      </c>
      <c r="E538" s="275" t="s">
        <v>281</v>
      </c>
      <c r="F538" s="280" t="s">
        <v>286</v>
      </c>
      <c r="G538" s="277" t="s">
        <v>1008</v>
      </c>
      <c r="H538" s="278">
        <v>25500</v>
      </c>
      <c r="I538" s="278">
        <v>25000.01</v>
      </c>
      <c r="J538" s="279">
        <f t="shared" si="8"/>
        <v>499.9900000000016</v>
      </c>
      <c r="K538" s="116"/>
    </row>
    <row r="539" spans="1:11" s="115" customFormat="1" ht="12.75">
      <c r="A539" s="244" t="s">
        <v>718</v>
      </c>
      <c r="B539" s="256">
        <v>200</v>
      </c>
      <c r="C539" s="245">
        <v>231</v>
      </c>
      <c r="D539" s="252">
        <v>103</v>
      </c>
      <c r="E539" s="253" t="s">
        <v>281</v>
      </c>
      <c r="F539" s="254" t="s">
        <v>286</v>
      </c>
      <c r="G539" s="255">
        <v>290</v>
      </c>
      <c r="H539" s="251">
        <v>25500</v>
      </c>
      <c r="I539" s="251">
        <v>25000.01</v>
      </c>
      <c r="J539" s="246">
        <f t="shared" si="8"/>
        <v>499.9900000000016</v>
      </c>
      <c r="K539" s="114"/>
    </row>
    <row r="540" spans="1:11" s="115" customFormat="1" ht="56.25">
      <c r="A540" s="271" t="s">
        <v>966</v>
      </c>
      <c r="B540" s="272">
        <v>200</v>
      </c>
      <c r="C540" s="273">
        <v>231</v>
      </c>
      <c r="D540" s="274">
        <v>103</v>
      </c>
      <c r="E540" s="275" t="s">
        <v>287</v>
      </c>
      <c r="F540" s="276" t="s">
        <v>1008</v>
      </c>
      <c r="G540" s="277" t="s">
        <v>1008</v>
      </c>
      <c r="H540" s="278">
        <v>11492786.88</v>
      </c>
      <c r="I540" s="278">
        <v>11210153.93</v>
      </c>
      <c r="J540" s="279">
        <f t="shared" si="8"/>
        <v>282632.9500000011</v>
      </c>
      <c r="K540" s="114"/>
    </row>
    <row r="541" spans="1:11" s="117" customFormat="1" ht="22.5">
      <c r="A541" s="271" t="s">
        <v>47</v>
      </c>
      <c r="B541" s="272">
        <v>200</v>
      </c>
      <c r="C541" s="273">
        <v>231</v>
      </c>
      <c r="D541" s="274">
        <v>103</v>
      </c>
      <c r="E541" s="275" t="s">
        <v>287</v>
      </c>
      <c r="F541" s="280" t="s">
        <v>280</v>
      </c>
      <c r="G541" s="277" t="s">
        <v>1008</v>
      </c>
      <c r="H541" s="278">
        <v>11492786.88</v>
      </c>
      <c r="I541" s="278">
        <v>11210153.93</v>
      </c>
      <c r="J541" s="279">
        <f t="shared" si="8"/>
        <v>282632.9500000011</v>
      </c>
      <c r="K541" s="116"/>
    </row>
    <row r="542" spans="1:11" s="117" customFormat="1" ht="12.75">
      <c r="A542" s="244" t="s">
        <v>1020</v>
      </c>
      <c r="B542" s="256">
        <v>200</v>
      </c>
      <c r="C542" s="245">
        <v>231</v>
      </c>
      <c r="D542" s="252">
        <v>103</v>
      </c>
      <c r="E542" s="253" t="s">
        <v>287</v>
      </c>
      <c r="F542" s="254" t="s">
        <v>280</v>
      </c>
      <c r="G542" s="255">
        <v>211</v>
      </c>
      <c r="H542" s="251">
        <v>9208096.88</v>
      </c>
      <c r="I542" s="251">
        <v>9158568.86</v>
      </c>
      <c r="J542" s="246">
        <f t="shared" si="8"/>
        <v>49528.020000001416</v>
      </c>
      <c r="K542" s="116"/>
    </row>
    <row r="543" spans="1:11" s="117" customFormat="1" ht="12.75">
      <c r="A543" s="244" t="s">
        <v>712</v>
      </c>
      <c r="B543" s="256">
        <v>200</v>
      </c>
      <c r="C543" s="245">
        <v>231</v>
      </c>
      <c r="D543" s="252">
        <v>103</v>
      </c>
      <c r="E543" s="253" t="s">
        <v>287</v>
      </c>
      <c r="F543" s="254" t="s">
        <v>280</v>
      </c>
      <c r="G543" s="255">
        <v>213</v>
      </c>
      <c r="H543" s="251">
        <v>2284690</v>
      </c>
      <c r="I543" s="251">
        <v>2051585.07</v>
      </c>
      <c r="J543" s="246">
        <f t="shared" si="8"/>
        <v>233104.92999999993</v>
      </c>
      <c r="K543" s="116"/>
    </row>
    <row r="544" spans="1:11" s="115" customFormat="1" ht="22.5">
      <c r="A544" s="271" t="s">
        <v>438</v>
      </c>
      <c r="B544" s="272">
        <v>200</v>
      </c>
      <c r="C544" s="273">
        <v>233</v>
      </c>
      <c r="D544" s="274" t="s">
        <v>0</v>
      </c>
      <c r="E544" s="275" t="s">
        <v>276</v>
      </c>
      <c r="F544" s="276" t="s">
        <v>1008</v>
      </c>
      <c r="G544" s="277" t="s">
        <v>1008</v>
      </c>
      <c r="H544" s="278">
        <v>1463023258.61</v>
      </c>
      <c r="I544" s="278">
        <v>1353506315.2400002</v>
      </c>
      <c r="J544" s="279">
        <f t="shared" si="8"/>
        <v>109516943.36999965</v>
      </c>
      <c r="K544" s="114"/>
    </row>
    <row r="545" spans="1:11" s="117" customFormat="1" ht="12.75">
      <c r="A545" s="271" t="s">
        <v>277</v>
      </c>
      <c r="B545" s="272">
        <v>200</v>
      </c>
      <c r="C545" s="273">
        <v>233</v>
      </c>
      <c r="D545" s="274">
        <v>100</v>
      </c>
      <c r="E545" s="275" t="s">
        <v>276</v>
      </c>
      <c r="F545" s="276" t="s">
        <v>1008</v>
      </c>
      <c r="G545" s="277" t="s">
        <v>1008</v>
      </c>
      <c r="H545" s="278">
        <v>121289918.33</v>
      </c>
      <c r="I545" s="278">
        <v>111617149.62</v>
      </c>
      <c r="J545" s="279">
        <f t="shared" si="8"/>
        <v>9672768.709999993</v>
      </c>
      <c r="K545" s="116"/>
    </row>
    <row r="546" spans="1:11" s="115" customFormat="1" ht="12.75">
      <c r="A546" s="271" t="s">
        <v>1023</v>
      </c>
      <c r="B546" s="272">
        <v>200</v>
      </c>
      <c r="C546" s="273">
        <v>233</v>
      </c>
      <c r="D546" s="274">
        <v>113</v>
      </c>
      <c r="E546" s="275" t="s">
        <v>276</v>
      </c>
      <c r="F546" s="276" t="s">
        <v>1008</v>
      </c>
      <c r="G546" s="277" t="s">
        <v>1008</v>
      </c>
      <c r="H546" s="278">
        <v>121289918.33</v>
      </c>
      <c r="I546" s="278">
        <v>111617149.62</v>
      </c>
      <c r="J546" s="279">
        <f t="shared" si="8"/>
        <v>9672768.709999993</v>
      </c>
      <c r="K546" s="114"/>
    </row>
    <row r="547" spans="1:11" s="117" customFormat="1" ht="67.5">
      <c r="A547" s="271" t="s">
        <v>665</v>
      </c>
      <c r="B547" s="272">
        <v>200</v>
      </c>
      <c r="C547" s="273">
        <v>233</v>
      </c>
      <c r="D547" s="274">
        <v>113</v>
      </c>
      <c r="E547" s="275" t="s">
        <v>381</v>
      </c>
      <c r="F547" s="276" t="s">
        <v>1008</v>
      </c>
      <c r="G547" s="277" t="s">
        <v>1008</v>
      </c>
      <c r="H547" s="278">
        <v>25553245.34</v>
      </c>
      <c r="I547" s="278">
        <v>24554681.150000002</v>
      </c>
      <c r="J547" s="279">
        <f t="shared" si="8"/>
        <v>998564.1899999976</v>
      </c>
      <c r="K547" s="116"/>
    </row>
    <row r="548" spans="1:11" s="117" customFormat="1" ht="12.75">
      <c r="A548" s="271" t="s">
        <v>123</v>
      </c>
      <c r="B548" s="272">
        <v>200</v>
      </c>
      <c r="C548" s="273">
        <v>233</v>
      </c>
      <c r="D548" s="274">
        <v>113</v>
      </c>
      <c r="E548" s="275" t="s">
        <v>382</v>
      </c>
      <c r="F548" s="276" t="s">
        <v>1008</v>
      </c>
      <c r="G548" s="277" t="s">
        <v>1008</v>
      </c>
      <c r="H548" s="278">
        <v>23152525.34</v>
      </c>
      <c r="I548" s="278">
        <v>22477639.160000004</v>
      </c>
      <c r="J548" s="279">
        <f t="shared" si="8"/>
        <v>674886.179999996</v>
      </c>
      <c r="K548" s="116"/>
    </row>
    <row r="549" spans="1:11" s="115" customFormat="1" ht="22.5">
      <c r="A549" s="271" t="s">
        <v>47</v>
      </c>
      <c r="B549" s="272">
        <v>200</v>
      </c>
      <c r="C549" s="273">
        <v>233</v>
      </c>
      <c r="D549" s="274">
        <v>113</v>
      </c>
      <c r="E549" s="275" t="s">
        <v>382</v>
      </c>
      <c r="F549" s="280" t="s">
        <v>280</v>
      </c>
      <c r="G549" s="277" t="s">
        <v>1008</v>
      </c>
      <c r="H549" s="278">
        <v>17496579</v>
      </c>
      <c r="I549" s="278">
        <v>17267005.28</v>
      </c>
      <c r="J549" s="279">
        <f t="shared" si="8"/>
        <v>229573.7199999988</v>
      </c>
      <c r="K549" s="114"/>
    </row>
    <row r="550" spans="1:11" s="117" customFormat="1" ht="12.75">
      <c r="A550" s="244" t="s">
        <v>1020</v>
      </c>
      <c r="B550" s="256">
        <v>200</v>
      </c>
      <c r="C550" s="245">
        <v>233</v>
      </c>
      <c r="D550" s="252">
        <v>113</v>
      </c>
      <c r="E550" s="253" t="s">
        <v>382</v>
      </c>
      <c r="F550" s="254" t="s">
        <v>280</v>
      </c>
      <c r="G550" s="255">
        <v>211</v>
      </c>
      <c r="H550" s="251">
        <v>13476378</v>
      </c>
      <c r="I550" s="251">
        <v>13411845.38</v>
      </c>
      <c r="J550" s="246">
        <f t="shared" si="8"/>
        <v>64532.61999999918</v>
      </c>
      <c r="K550" s="116"/>
    </row>
    <row r="551" spans="1:11" s="115" customFormat="1" ht="12.75">
      <c r="A551" s="244" t="s">
        <v>712</v>
      </c>
      <c r="B551" s="256">
        <v>200</v>
      </c>
      <c r="C551" s="245">
        <v>233</v>
      </c>
      <c r="D551" s="252">
        <v>113</v>
      </c>
      <c r="E551" s="253" t="s">
        <v>382</v>
      </c>
      <c r="F551" s="254" t="s">
        <v>280</v>
      </c>
      <c r="G551" s="255">
        <v>213</v>
      </c>
      <c r="H551" s="251">
        <v>4020201</v>
      </c>
      <c r="I551" s="251">
        <v>3855159.9</v>
      </c>
      <c r="J551" s="246">
        <f t="shared" si="8"/>
        <v>165041.1000000001</v>
      </c>
      <c r="K551" s="114"/>
    </row>
    <row r="552" spans="1:11" s="117" customFormat="1" ht="22.5">
      <c r="A552" s="271" t="s">
        <v>48</v>
      </c>
      <c r="B552" s="272">
        <v>200</v>
      </c>
      <c r="C552" s="273">
        <v>233</v>
      </c>
      <c r="D552" s="274">
        <v>113</v>
      </c>
      <c r="E552" s="275" t="s">
        <v>382</v>
      </c>
      <c r="F552" s="280" t="s">
        <v>282</v>
      </c>
      <c r="G552" s="277" t="s">
        <v>1008</v>
      </c>
      <c r="H552" s="278">
        <v>1436246.21</v>
      </c>
      <c r="I552" s="278">
        <v>1385179.17</v>
      </c>
      <c r="J552" s="279">
        <f t="shared" si="8"/>
        <v>51067.04000000004</v>
      </c>
      <c r="K552" s="116"/>
    </row>
    <row r="553" spans="1:11" s="117" customFormat="1" ht="12.75">
      <c r="A553" s="244" t="s">
        <v>711</v>
      </c>
      <c r="B553" s="256">
        <v>200</v>
      </c>
      <c r="C553" s="245">
        <v>233</v>
      </c>
      <c r="D553" s="252">
        <v>113</v>
      </c>
      <c r="E553" s="253" t="s">
        <v>382</v>
      </c>
      <c r="F553" s="254" t="s">
        <v>282</v>
      </c>
      <c r="G553" s="255">
        <v>212</v>
      </c>
      <c r="H553" s="251">
        <v>538352.21</v>
      </c>
      <c r="I553" s="251">
        <v>515875.55</v>
      </c>
      <c r="J553" s="246">
        <f t="shared" si="8"/>
        <v>22476.659999999974</v>
      </c>
      <c r="K553" s="116"/>
    </row>
    <row r="554" spans="1:11" s="117" customFormat="1" ht="12.75">
      <c r="A554" s="244" t="s">
        <v>714</v>
      </c>
      <c r="B554" s="256">
        <v>200</v>
      </c>
      <c r="C554" s="245">
        <v>233</v>
      </c>
      <c r="D554" s="252">
        <v>113</v>
      </c>
      <c r="E554" s="253" t="s">
        <v>382</v>
      </c>
      <c r="F554" s="254" t="s">
        <v>282</v>
      </c>
      <c r="G554" s="255">
        <v>222</v>
      </c>
      <c r="H554" s="251">
        <v>690000</v>
      </c>
      <c r="I554" s="251">
        <v>687038.1</v>
      </c>
      <c r="J554" s="246">
        <f t="shared" si="8"/>
        <v>2961.9000000000233</v>
      </c>
      <c r="K554" s="116"/>
    </row>
    <row r="555" spans="1:11" s="117" customFormat="1" ht="12.75">
      <c r="A555" s="244" t="s">
        <v>717</v>
      </c>
      <c r="B555" s="256">
        <v>200</v>
      </c>
      <c r="C555" s="245">
        <v>233</v>
      </c>
      <c r="D555" s="252">
        <v>113</v>
      </c>
      <c r="E555" s="253" t="s">
        <v>382</v>
      </c>
      <c r="F555" s="254" t="s">
        <v>282</v>
      </c>
      <c r="G555" s="255">
        <v>226</v>
      </c>
      <c r="H555" s="251">
        <v>207894</v>
      </c>
      <c r="I555" s="251">
        <v>182265.52</v>
      </c>
      <c r="J555" s="246">
        <f t="shared" si="8"/>
        <v>25628.48000000001</v>
      </c>
      <c r="K555" s="116"/>
    </row>
    <row r="556" spans="1:11" s="117" customFormat="1" ht="22.5">
      <c r="A556" s="271" t="s">
        <v>49</v>
      </c>
      <c r="B556" s="272">
        <v>200</v>
      </c>
      <c r="C556" s="273">
        <v>233</v>
      </c>
      <c r="D556" s="274">
        <v>113</v>
      </c>
      <c r="E556" s="275" t="s">
        <v>382</v>
      </c>
      <c r="F556" s="280" t="s">
        <v>284</v>
      </c>
      <c r="G556" s="277" t="s">
        <v>1008</v>
      </c>
      <c r="H556" s="278">
        <v>4219700.13</v>
      </c>
      <c r="I556" s="278">
        <v>3825454.71</v>
      </c>
      <c r="J556" s="279">
        <f t="shared" si="8"/>
        <v>394245.4199999999</v>
      </c>
      <c r="K556" s="116"/>
    </row>
    <row r="557" spans="1:11" s="117" customFormat="1" ht="12.75">
      <c r="A557" s="244" t="s">
        <v>713</v>
      </c>
      <c r="B557" s="256">
        <v>200</v>
      </c>
      <c r="C557" s="245">
        <v>233</v>
      </c>
      <c r="D557" s="252">
        <v>113</v>
      </c>
      <c r="E557" s="253" t="s">
        <v>382</v>
      </c>
      <c r="F557" s="254" t="s">
        <v>284</v>
      </c>
      <c r="G557" s="255">
        <v>221</v>
      </c>
      <c r="H557" s="251">
        <v>286650</v>
      </c>
      <c r="I557" s="251">
        <v>234352.62</v>
      </c>
      <c r="J557" s="246">
        <f t="shared" si="8"/>
        <v>52297.380000000005</v>
      </c>
      <c r="K557" s="116"/>
    </row>
    <row r="558" spans="1:11" s="117" customFormat="1" ht="12.75">
      <c r="A558" s="244" t="s">
        <v>715</v>
      </c>
      <c r="B558" s="256">
        <v>200</v>
      </c>
      <c r="C558" s="245">
        <v>233</v>
      </c>
      <c r="D558" s="252">
        <v>113</v>
      </c>
      <c r="E558" s="253" t="s">
        <v>382</v>
      </c>
      <c r="F558" s="254" t="s">
        <v>284</v>
      </c>
      <c r="G558" s="255">
        <v>223</v>
      </c>
      <c r="H558" s="251">
        <v>680840.13</v>
      </c>
      <c r="I558" s="251">
        <v>470737.51</v>
      </c>
      <c r="J558" s="246">
        <f t="shared" si="8"/>
        <v>210102.62</v>
      </c>
      <c r="K558" s="116"/>
    </row>
    <row r="559" spans="1:11" s="117" customFormat="1" ht="12.75">
      <c r="A559" s="244" t="s">
        <v>121</v>
      </c>
      <c r="B559" s="256">
        <v>200</v>
      </c>
      <c r="C559" s="245">
        <v>233</v>
      </c>
      <c r="D559" s="252">
        <v>113</v>
      </c>
      <c r="E559" s="253" t="s">
        <v>382</v>
      </c>
      <c r="F559" s="254" t="s">
        <v>284</v>
      </c>
      <c r="G559" s="255">
        <v>224</v>
      </c>
      <c r="H559" s="251">
        <v>0</v>
      </c>
      <c r="I559" s="251">
        <v>0</v>
      </c>
      <c r="J559" s="246">
        <f t="shared" si="8"/>
        <v>0</v>
      </c>
      <c r="K559" s="116"/>
    </row>
    <row r="560" spans="1:11" s="117" customFormat="1" ht="12.75">
      <c r="A560" s="244" t="s">
        <v>716</v>
      </c>
      <c r="B560" s="256">
        <v>200</v>
      </c>
      <c r="C560" s="245">
        <v>233</v>
      </c>
      <c r="D560" s="252">
        <v>113</v>
      </c>
      <c r="E560" s="253" t="s">
        <v>382</v>
      </c>
      <c r="F560" s="254" t="s">
        <v>284</v>
      </c>
      <c r="G560" s="255">
        <v>225</v>
      </c>
      <c r="H560" s="251">
        <v>1505994</v>
      </c>
      <c r="I560" s="251">
        <v>1476162.37</v>
      </c>
      <c r="J560" s="246">
        <f t="shared" si="8"/>
        <v>29831.62999999989</v>
      </c>
      <c r="K560" s="116"/>
    </row>
    <row r="561" spans="1:11" s="117" customFormat="1" ht="12.75">
      <c r="A561" s="244" t="s">
        <v>717</v>
      </c>
      <c r="B561" s="256">
        <v>200</v>
      </c>
      <c r="C561" s="245">
        <v>233</v>
      </c>
      <c r="D561" s="252">
        <v>113</v>
      </c>
      <c r="E561" s="253" t="s">
        <v>382</v>
      </c>
      <c r="F561" s="254" t="s">
        <v>284</v>
      </c>
      <c r="G561" s="255">
        <v>226</v>
      </c>
      <c r="H561" s="251">
        <v>1293861</v>
      </c>
      <c r="I561" s="251">
        <v>1197508.15</v>
      </c>
      <c r="J561" s="246">
        <f t="shared" si="8"/>
        <v>96352.8500000001</v>
      </c>
      <c r="K561" s="116"/>
    </row>
    <row r="562" spans="1:11" s="117" customFormat="1" ht="12.75">
      <c r="A562" s="244" t="s">
        <v>718</v>
      </c>
      <c r="B562" s="256">
        <v>200</v>
      </c>
      <c r="C562" s="245">
        <v>233</v>
      </c>
      <c r="D562" s="252">
        <v>113</v>
      </c>
      <c r="E562" s="253" t="s">
        <v>382</v>
      </c>
      <c r="F562" s="254" t="s">
        <v>284</v>
      </c>
      <c r="G562" s="255">
        <v>290</v>
      </c>
      <c r="H562" s="251">
        <v>95000</v>
      </c>
      <c r="I562" s="251">
        <v>94997.06</v>
      </c>
      <c r="J562" s="246">
        <f t="shared" si="8"/>
        <v>2.9400000000023283</v>
      </c>
      <c r="K562" s="116"/>
    </row>
    <row r="563" spans="1:11" s="115" customFormat="1" ht="12.75">
      <c r="A563" s="244" t="s">
        <v>719</v>
      </c>
      <c r="B563" s="256">
        <v>200</v>
      </c>
      <c r="C563" s="245">
        <v>233</v>
      </c>
      <c r="D563" s="252">
        <v>113</v>
      </c>
      <c r="E563" s="253" t="s">
        <v>382</v>
      </c>
      <c r="F563" s="254" t="s">
        <v>284</v>
      </c>
      <c r="G563" s="255">
        <v>310</v>
      </c>
      <c r="H563" s="251">
        <v>119700</v>
      </c>
      <c r="I563" s="251">
        <v>114042</v>
      </c>
      <c r="J563" s="246">
        <f t="shared" si="8"/>
        <v>5658</v>
      </c>
      <c r="K563" s="114"/>
    </row>
    <row r="564" spans="1:11" s="117" customFormat="1" ht="12.75">
      <c r="A564" s="244" t="s">
        <v>720</v>
      </c>
      <c r="B564" s="256">
        <v>200</v>
      </c>
      <c r="C564" s="245">
        <v>233</v>
      </c>
      <c r="D564" s="252">
        <v>113</v>
      </c>
      <c r="E564" s="253" t="s">
        <v>382</v>
      </c>
      <c r="F564" s="254" t="s">
        <v>284</v>
      </c>
      <c r="G564" s="255">
        <v>340</v>
      </c>
      <c r="H564" s="251">
        <v>237655</v>
      </c>
      <c r="I564" s="251">
        <v>237655</v>
      </c>
      <c r="J564" s="246">
        <f t="shared" si="8"/>
        <v>0</v>
      </c>
      <c r="K564" s="116"/>
    </row>
    <row r="565" spans="1:11" s="117" customFormat="1" ht="56.25">
      <c r="A565" s="271" t="s">
        <v>966</v>
      </c>
      <c r="B565" s="272">
        <v>200</v>
      </c>
      <c r="C565" s="273">
        <v>233</v>
      </c>
      <c r="D565" s="274">
        <v>113</v>
      </c>
      <c r="E565" s="275" t="s">
        <v>383</v>
      </c>
      <c r="F565" s="276" t="s">
        <v>1008</v>
      </c>
      <c r="G565" s="277" t="s">
        <v>1008</v>
      </c>
      <c r="H565" s="278">
        <v>2400720</v>
      </c>
      <c r="I565" s="278">
        <v>2077041.99</v>
      </c>
      <c r="J565" s="279">
        <f t="shared" si="8"/>
        <v>323678.01</v>
      </c>
      <c r="K565" s="116"/>
    </row>
    <row r="566" spans="1:11" s="115" customFormat="1" ht="22.5">
      <c r="A566" s="271" t="s">
        <v>47</v>
      </c>
      <c r="B566" s="272">
        <v>200</v>
      </c>
      <c r="C566" s="273">
        <v>233</v>
      </c>
      <c r="D566" s="274">
        <v>113</v>
      </c>
      <c r="E566" s="275" t="s">
        <v>383</v>
      </c>
      <c r="F566" s="280" t="s">
        <v>280</v>
      </c>
      <c r="G566" s="277" t="s">
        <v>1008</v>
      </c>
      <c r="H566" s="278">
        <v>2400720</v>
      </c>
      <c r="I566" s="278">
        <v>2077041.99</v>
      </c>
      <c r="J566" s="279">
        <f t="shared" si="8"/>
        <v>323678.01</v>
      </c>
      <c r="K566" s="114"/>
    </row>
    <row r="567" spans="1:11" s="117" customFormat="1" ht="12.75">
      <c r="A567" s="244" t="s">
        <v>1020</v>
      </c>
      <c r="B567" s="256">
        <v>200</v>
      </c>
      <c r="C567" s="245">
        <v>233</v>
      </c>
      <c r="D567" s="252">
        <v>113</v>
      </c>
      <c r="E567" s="253" t="s">
        <v>383</v>
      </c>
      <c r="F567" s="254" t="s">
        <v>280</v>
      </c>
      <c r="G567" s="255">
        <v>211</v>
      </c>
      <c r="H567" s="251">
        <v>1913610</v>
      </c>
      <c r="I567" s="251">
        <v>1676353.29</v>
      </c>
      <c r="J567" s="246">
        <f t="shared" si="8"/>
        <v>237256.70999999996</v>
      </c>
      <c r="K567" s="116"/>
    </row>
    <row r="568" spans="1:11" s="115" customFormat="1" ht="12.75">
      <c r="A568" s="244" t="s">
        <v>712</v>
      </c>
      <c r="B568" s="256">
        <v>200</v>
      </c>
      <c r="C568" s="245">
        <v>233</v>
      </c>
      <c r="D568" s="252">
        <v>113</v>
      </c>
      <c r="E568" s="253" t="s">
        <v>383</v>
      </c>
      <c r="F568" s="254" t="s">
        <v>280</v>
      </c>
      <c r="G568" s="255">
        <v>213</v>
      </c>
      <c r="H568" s="251">
        <v>487110</v>
      </c>
      <c r="I568" s="251">
        <v>400688.7</v>
      </c>
      <c r="J568" s="246">
        <f t="shared" si="8"/>
        <v>86421.29999999999</v>
      </c>
      <c r="K568" s="114"/>
    </row>
    <row r="569" spans="1:11" s="115" customFormat="1" ht="90">
      <c r="A569" s="271" t="s">
        <v>666</v>
      </c>
      <c r="B569" s="272">
        <v>200</v>
      </c>
      <c r="C569" s="273">
        <v>233</v>
      </c>
      <c r="D569" s="274">
        <v>113</v>
      </c>
      <c r="E569" s="275" t="s">
        <v>384</v>
      </c>
      <c r="F569" s="276" t="s">
        <v>1008</v>
      </c>
      <c r="G569" s="277" t="s">
        <v>1008</v>
      </c>
      <c r="H569" s="278">
        <v>28971429.33</v>
      </c>
      <c r="I569" s="278">
        <v>20297224.81</v>
      </c>
      <c r="J569" s="279">
        <f t="shared" si="8"/>
        <v>8674204.52</v>
      </c>
      <c r="K569" s="114"/>
    </row>
    <row r="570" spans="1:11" s="117" customFormat="1" ht="12.75">
      <c r="A570" s="271" t="s">
        <v>123</v>
      </c>
      <c r="B570" s="272">
        <v>200</v>
      </c>
      <c r="C570" s="273">
        <v>233</v>
      </c>
      <c r="D570" s="274">
        <v>113</v>
      </c>
      <c r="E570" s="275" t="s">
        <v>385</v>
      </c>
      <c r="F570" s="276" t="s">
        <v>1008</v>
      </c>
      <c r="G570" s="277" t="s">
        <v>1008</v>
      </c>
      <c r="H570" s="278">
        <v>28971429.33</v>
      </c>
      <c r="I570" s="278">
        <v>20297224.81</v>
      </c>
      <c r="J570" s="279">
        <f t="shared" si="8"/>
        <v>8674204.52</v>
      </c>
      <c r="K570" s="116"/>
    </row>
    <row r="571" spans="1:11" s="117" customFormat="1" ht="22.5">
      <c r="A571" s="271" t="s">
        <v>858</v>
      </c>
      <c r="B571" s="272">
        <v>200</v>
      </c>
      <c r="C571" s="273">
        <v>233</v>
      </c>
      <c r="D571" s="274">
        <v>113</v>
      </c>
      <c r="E571" s="275" t="s">
        <v>385</v>
      </c>
      <c r="F571" s="280" t="s">
        <v>283</v>
      </c>
      <c r="G571" s="277" t="s">
        <v>1008</v>
      </c>
      <c r="H571" s="278">
        <v>28671973.45</v>
      </c>
      <c r="I571" s="278">
        <v>19997770.49</v>
      </c>
      <c r="J571" s="279">
        <f t="shared" si="8"/>
        <v>8674202.96</v>
      </c>
      <c r="K571" s="116"/>
    </row>
    <row r="572" spans="1:11" s="115" customFormat="1" ht="12.75">
      <c r="A572" s="244" t="s">
        <v>716</v>
      </c>
      <c r="B572" s="256">
        <v>200</v>
      </c>
      <c r="C572" s="245">
        <v>233</v>
      </c>
      <c r="D572" s="252">
        <v>113</v>
      </c>
      <c r="E572" s="253" t="s">
        <v>385</v>
      </c>
      <c r="F572" s="254" t="s">
        <v>283</v>
      </c>
      <c r="G572" s="255">
        <v>225</v>
      </c>
      <c r="H572" s="251">
        <v>28671973.45</v>
      </c>
      <c r="I572" s="251">
        <v>19997770.49</v>
      </c>
      <c r="J572" s="246">
        <f t="shared" si="8"/>
        <v>8674202.96</v>
      </c>
      <c r="K572" s="114"/>
    </row>
    <row r="573" spans="1:11" s="117" customFormat="1" ht="22.5">
      <c r="A573" s="271" t="s">
        <v>49</v>
      </c>
      <c r="B573" s="272">
        <v>200</v>
      </c>
      <c r="C573" s="273">
        <v>233</v>
      </c>
      <c r="D573" s="274">
        <v>113</v>
      </c>
      <c r="E573" s="275" t="s">
        <v>385</v>
      </c>
      <c r="F573" s="280" t="s">
        <v>284</v>
      </c>
      <c r="G573" s="277" t="s">
        <v>1008</v>
      </c>
      <c r="H573" s="278">
        <v>299455.88</v>
      </c>
      <c r="I573" s="278">
        <v>299454.32</v>
      </c>
      <c r="J573" s="279">
        <f t="shared" si="8"/>
        <v>1.5599999999976717</v>
      </c>
      <c r="K573" s="116"/>
    </row>
    <row r="574" spans="1:11" s="117" customFormat="1" ht="12.75">
      <c r="A574" s="244" t="s">
        <v>717</v>
      </c>
      <c r="B574" s="256">
        <v>200</v>
      </c>
      <c r="C574" s="245">
        <v>233</v>
      </c>
      <c r="D574" s="252">
        <v>113</v>
      </c>
      <c r="E574" s="253" t="s">
        <v>385</v>
      </c>
      <c r="F574" s="254" t="s">
        <v>284</v>
      </c>
      <c r="G574" s="255">
        <v>226</v>
      </c>
      <c r="H574" s="251">
        <v>299455.88</v>
      </c>
      <c r="I574" s="251">
        <v>299454.32</v>
      </c>
      <c r="J574" s="246">
        <f t="shared" si="8"/>
        <v>1.5599999999976717</v>
      </c>
      <c r="K574" s="116"/>
    </row>
    <row r="575" spans="1:11" s="117" customFormat="1" ht="90">
      <c r="A575" s="271" t="s">
        <v>668</v>
      </c>
      <c r="B575" s="272">
        <v>200</v>
      </c>
      <c r="C575" s="273">
        <v>233</v>
      </c>
      <c r="D575" s="274">
        <v>113</v>
      </c>
      <c r="E575" s="275" t="s">
        <v>386</v>
      </c>
      <c r="F575" s="276" t="s">
        <v>1008</v>
      </c>
      <c r="G575" s="277" t="s">
        <v>1008</v>
      </c>
      <c r="H575" s="278">
        <v>66765243.66</v>
      </c>
      <c r="I575" s="278">
        <v>66765243.66</v>
      </c>
      <c r="J575" s="279">
        <f t="shared" si="8"/>
        <v>0</v>
      </c>
      <c r="K575" s="116"/>
    </row>
    <row r="576" spans="1:11" s="117" customFormat="1" ht="101.25">
      <c r="A576" s="271" t="s">
        <v>902</v>
      </c>
      <c r="B576" s="272">
        <v>200</v>
      </c>
      <c r="C576" s="273">
        <v>233</v>
      </c>
      <c r="D576" s="274">
        <v>113</v>
      </c>
      <c r="E576" s="275" t="s">
        <v>387</v>
      </c>
      <c r="F576" s="276" t="s">
        <v>1008</v>
      </c>
      <c r="G576" s="277" t="s">
        <v>1008</v>
      </c>
      <c r="H576" s="278">
        <v>66765243.66</v>
      </c>
      <c r="I576" s="278">
        <v>66765243.66</v>
      </c>
      <c r="J576" s="279">
        <f t="shared" si="8"/>
        <v>0</v>
      </c>
      <c r="K576" s="116"/>
    </row>
    <row r="577" spans="1:11" s="115" customFormat="1" ht="22.5">
      <c r="A577" s="271" t="s">
        <v>431</v>
      </c>
      <c r="B577" s="272">
        <v>200</v>
      </c>
      <c r="C577" s="273">
        <v>233</v>
      </c>
      <c r="D577" s="274">
        <v>113</v>
      </c>
      <c r="E577" s="275" t="s">
        <v>387</v>
      </c>
      <c r="F577" s="280" t="s">
        <v>147</v>
      </c>
      <c r="G577" s="277" t="s">
        <v>1008</v>
      </c>
      <c r="H577" s="278">
        <v>66765243.66</v>
      </c>
      <c r="I577" s="278">
        <v>66765243.66</v>
      </c>
      <c r="J577" s="279">
        <f t="shared" si="8"/>
        <v>0</v>
      </c>
      <c r="K577" s="114"/>
    </row>
    <row r="578" spans="1:11" s="117" customFormat="1" ht="22.5">
      <c r="A578" s="244" t="s">
        <v>444</v>
      </c>
      <c r="B578" s="256">
        <v>200</v>
      </c>
      <c r="C578" s="245">
        <v>233</v>
      </c>
      <c r="D578" s="252">
        <v>113</v>
      </c>
      <c r="E578" s="253" t="s">
        <v>387</v>
      </c>
      <c r="F578" s="254" t="s">
        <v>147</v>
      </c>
      <c r="G578" s="255">
        <v>241</v>
      </c>
      <c r="H578" s="251">
        <v>66765243.66</v>
      </c>
      <c r="I578" s="251">
        <v>66765243.66</v>
      </c>
      <c r="J578" s="246">
        <f t="shared" si="8"/>
        <v>0</v>
      </c>
      <c r="K578" s="116"/>
    </row>
    <row r="579" spans="1:11" s="117" customFormat="1" ht="12.75">
      <c r="A579" s="271" t="s">
        <v>388</v>
      </c>
      <c r="B579" s="272">
        <v>200</v>
      </c>
      <c r="C579" s="273">
        <v>233</v>
      </c>
      <c r="D579" s="274">
        <v>300</v>
      </c>
      <c r="E579" s="275" t="s">
        <v>276</v>
      </c>
      <c r="F579" s="276" t="s">
        <v>1008</v>
      </c>
      <c r="G579" s="277" t="s">
        <v>1008</v>
      </c>
      <c r="H579" s="278">
        <v>1332448.07</v>
      </c>
      <c r="I579" s="278">
        <v>1211316.42</v>
      </c>
      <c r="J579" s="279">
        <f t="shared" si="8"/>
        <v>121131.65000000014</v>
      </c>
      <c r="K579" s="116"/>
    </row>
    <row r="580" spans="1:11" s="117" customFormat="1" ht="22.5">
      <c r="A580" s="271" t="s">
        <v>985</v>
      </c>
      <c r="B580" s="272">
        <v>200</v>
      </c>
      <c r="C580" s="273">
        <v>233</v>
      </c>
      <c r="D580" s="274">
        <v>309</v>
      </c>
      <c r="E580" s="275" t="s">
        <v>276</v>
      </c>
      <c r="F580" s="276" t="s">
        <v>1008</v>
      </c>
      <c r="G580" s="277" t="s">
        <v>1008</v>
      </c>
      <c r="H580" s="278">
        <v>1332448.07</v>
      </c>
      <c r="I580" s="278">
        <v>1211316.42</v>
      </c>
      <c r="J580" s="279">
        <f t="shared" si="8"/>
        <v>121131.65000000014</v>
      </c>
      <c r="K580" s="116"/>
    </row>
    <row r="581" spans="1:11" s="117" customFormat="1" ht="90">
      <c r="A581" s="271" t="s">
        <v>666</v>
      </c>
      <c r="B581" s="272">
        <v>200</v>
      </c>
      <c r="C581" s="273">
        <v>233</v>
      </c>
      <c r="D581" s="274">
        <v>309</v>
      </c>
      <c r="E581" s="275" t="s">
        <v>384</v>
      </c>
      <c r="F581" s="276" t="s">
        <v>1008</v>
      </c>
      <c r="G581" s="277" t="s">
        <v>1008</v>
      </c>
      <c r="H581" s="278">
        <v>1332448.07</v>
      </c>
      <c r="I581" s="278">
        <v>1211316.42</v>
      </c>
      <c r="J581" s="279">
        <f t="shared" si="8"/>
        <v>121131.65000000014</v>
      </c>
      <c r="K581" s="116"/>
    </row>
    <row r="582" spans="1:11" s="115" customFormat="1" ht="12.75">
      <c r="A582" s="271" t="s">
        <v>123</v>
      </c>
      <c r="B582" s="272">
        <v>200</v>
      </c>
      <c r="C582" s="273">
        <v>233</v>
      </c>
      <c r="D582" s="274">
        <v>309</v>
      </c>
      <c r="E582" s="275" t="s">
        <v>385</v>
      </c>
      <c r="F582" s="276" t="s">
        <v>1008</v>
      </c>
      <c r="G582" s="277" t="s">
        <v>1008</v>
      </c>
      <c r="H582" s="278">
        <v>1332448.07</v>
      </c>
      <c r="I582" s="278">
        <v>1211316.42</v>
      </c>
      <c r="J582" s="279">
        <f t="shared" si="8"/>
        <v>121131.65000000014</v>
      </c>
      <c r="K582" s="114"/>
    </row>
    <row r="583" spans="1:11" s="115" customFormat="1" ht="22.5">
      <c r="A583" s="271" t="s">
        <v>858</v>
      </c>
      <c r="B583" s="272">
        <v>200</v>
      </c>
      <c r="C583" s="273">
        <v>233</v>
      </c>
      <c r="D583" s="274">
        <v>309</v>
      </c>
      <c r="E583" s="275" t="s">
        <v>385</v>
      </c>
      <c r="F583" s="280" t="s">
        <v>283</v>
      </c>
      <c r="G583" s="277" t="s">
        <v>1008</v>
      </c>
      <c r="H583" s="278">
        <v>1332448.07</v>
      </c>
      <c r="I583" s="278">
        <v>1211316.42</v>
      </c>
      <c r="J583" s="279">
        <f t="shared" si="8"/>
        <v>121131.65000000014</v>
      </c>
      <c r="K583" s="114"/>
    </row>
    <row r="584" spans="1:11" s="115" customFormat="1" ht="12.75">
      <c r="A584" s="244" t="s">
        <v>716</v>
      </c>
      <c r="B584" s="256">
        <v>200</v>
      </c>
      <c r="C584" s="245">
        <v>233</v>
      </c>
      <c r="D584" s="252">
        <v>309</v>
      </c>
      <c r="E584" s="253" t="s">
        <v>385</v>
      </c>
      <c r="F584" s="254" t="s">
        <v>283</v>
      </c>
      <c r="G584" s="255">
        <v>225</v>
      </c>
      <c r="H584" s="251">
        <v>1332448.07</v>
      </c>
      <c r="I584" s="251">
        <v>1211316.42</v>
      </c>
      <c r="J584" s="246">
        <f aca="true" t="shared" si="9" ref="J584:J647">H584-I584</f>
        <v>121131.65000000014</v>
      </c>
      <c r="K584" s="114"/>
    </row>
    <row r="585" spans="1:11" s="117" customFormat="1" ht="12.75">
      <c r="A585" s="271" t="s">
        <v>305</v>
      </c>
      <c r="B585" s="272">
        <v>200</v>
      </c>
      <c r="C585" s="273">
        <v>233</v>
      </c>
      <c r="D585" s="274">
        <v>400</v>
      </c>
      <c r="E585" s="275" t="s">
        <v>276</v>
      </c>
      <c r="F585" s="276" t="s">
        <v>1008</v>
      </c>
      <c r="G585" s="277" t="s">
        <v>1008</v>
      </c>
      <c r="H585" s="278">
        <v>7697861.05</v>
      </c>
      <c r="I585" s="278">
        <v>3054535.95</v>
      </c>
      <c r="J585" s="279">
        <f t="shared" si="9"/>
        <v>4643325.1</v>
      </c>
      <c r="K585" s="116"/>
    </row>
    <row r="586" spans="1:11" s="117" customFormat="1" ht="12.75">
      <c r="A586" s="271" t="s">
        <v>446</v>
      </c>
      <c r="B586" s="272">
        <v>200</v>
      </c>
      <c r="C586" s="273">
        <v>233</v>
      </c>
      <c r="D586" s="274">
        <v>405</v>
      </c>
      <c r="E586" s="275" t="s">
        <v>276</v>
      </c>
      <c r="F586" s="276" t="s">
        <v>1008</v>
      </c>
      <c r="G586" s="277" t="s">
        <v>1008</v>
      </c>
      <c r="H586" s="278">
        <v>2543162.05</v>
      </c>
      <c r="I586" s="278">
        <v>2194536.95</v>
      </c>
      <c r="J586" s="279">
        <f t="shared" si="9"/>
        <v>348625.0999999996</v>
      </c>
      <c r="K586" s="116"/>
    </row>
    <row r="587" spans="1:11" s="117" customFormat="1" ht="12.75">
      <c r="A587" s="271" t="s">
        <v>46</v>
      </c>
      <c r="B587" s="272">
        <v>200</v>
      </c>
      <c r="C587" s="273">
        <v>233</v>
      </c>
      <c r="D587" s="274">
        <v>405</v>
      </c>
      <c r="E587" s="275" t="s">
        <v>278</v>
      </c>
      <c r="F587" s="276" t="s">
        <v>1008</v>
      </c>
      <c r="G587" s="277" t="s">
        <v>1008</v>
      </c>
      <c r="H587" s="278">
        <v>2543162.05</v>
      </c>
      <c r="I587" s="278">
        <v>2194536.95</v>
      </c>
      <c r="J587" s="279">
        <f t="shared" si="9"/>
        <v>348625.0999999996</v>
      </c>
      <c r="K587" s="116"/>
    </row>
    <row r="588" spans="1:11" s="115" customFormat="1" ht="12.75">
      <c r="A588" s="271" t="s">
        <v>154</v>
      </c>
      <c r="B588" s="272">
        <v>200</v>
      </c>
      <c r="C588" s="273">
        <v>233</v>
      </c>
      <c r="D588" s="274">
        <v>405</v>
      </c>
      <c r="E588" s="275" t="s">
        <v>389</v>
      </c>
      <c r="F588" s="276" t="s">
        <v>1008</v>
      </c>
      <c r="G588" s="277" t="s">
        <v>1008</v>
      </c>
      <c r="H588" s="278">
        <v>1741862.05</v>
      </c>
      <c r="I588" s="278">
        <v>1396301.6</v>
      </c>
      <c r="J588" s="279">
        <f t="shared" si="9"/>
        <v>345560.44999999995</v>
      </c>
      <c r="K588" s="114"/>
    </row>
    <row r="589" spans="1:11" s="117" customFormat="1" ht="22.5">
      <c r="A589" s="271" t="s">
        <v>49</v>
      </c>
      <c r="B589" s="272">
        <v>200</v>
      </c>
      <c r="C589" s="273">
        <v>233</v>
      </c>
      <c r="D589" s="274">
        <v>405</v>
      </c>
      <c r="E589" s="275" t="s">
        <v>389</v>
      </c>
      <c r="F589" s="280" t="s">
        <v>284</v>
      </c>
      <c r="G589" s="277" t="s">
        <v>1008</v>
      </c>
      <c r="H589" s="278">
        <v>1741862.05</v>
      </c>
      <c r="I589" s="278">
        <v>1396301.6</v>
      </c>
      <c r="J589" s="279">
        <f t="shared" si="9"/>
        <v>345560.44999999995</v>
      </c>
      <c r="K589" s="116"/>
    </row>
    <row r="590" spans="1:11" s="117" customFormat="1" ht="12.75">
      <c r="A590" s="244" t="s">
        <v>717</v>
      </c>
      <c r="B590" s="256">
        <v>200</v>
      </c>
      <c r="C590" s="245">
        <v>233</v>
      </c>
      <c r="D590" s="252">
        <v>405</v>
      </c>
      <c r="E590" s="253" t="s">
        <v>389</v>
      </c>
      <c r="F590" s="254" t="s">
        <v>284</v>
      </c>
      <c r="G590" s="255">
        <v>226</v>
      </c>
      <c r="H590" s="251">
        <v>1741862.05</v>
      </c>
      <c r="I590" s="251">
        <v>1396301.6</v>
      </c>
      <c r="J590" s="246">
        <f t="shared" si="9"/>
        <v>345560.44999999995</v>
      </c>
      <c r="K590" s="116"/>
    </row>
    <row r="591" spans="1:11" s="117" customFormat="1" ht="33.75">
      <c r="A591" s="271" t="s">
        <v>769</v>
      </c>
      <c r="B591" s="272">
        <v>200</v>
      </c>
      <c r="C591" s="273">
        <v>233</v>
      </c>
      <c r="D591" s="274">
        <v>405</v>
      </c>
      <c r="E591" s="275" t="s">
        <v>390</v>
      </c>
      <c r="F591" s="276" t="s">
        <v>1008</v>
      </c>
      <c r="G591" s="277" t="s">
        <v>1008</v>
      </c>
      <c r="H591" s="278">
        <v>801300</v>
      </c>
      <c r="I591" s="278">
        <v>798235.35</v>
      </c>
      <c r="J591" s="279">
        <f t="shared" si="9"/>
        <v>3064.6500000000233</v>
      </c>
      <c r="K591" s="116"/>
    </row>
    <row r="592" spans="1:11" s="115" customFormat="1" ht="22.5">
      <c r="A592" s="271" t="s">
        <v>49</v>
      </c>
      <c r="B592" s="272">
        <v>200</v>
      </c>
      <c r="C592" s="273">
        <v>233</v>
      </c>
      <c r="D592" s="274">
        <v>405</v>
      </c>
      <c r="E592" s="275" t="s">
        <v>390</v>
      </c>
      <c r="F592" s="280" t="s">
        <v>284</v>
      </c>
      <c r="G592" s="277" t="s">
        <v>1008</v>
      </c>
      <c r="H592" s="278">
        <v>801300</v>
      </c>
      <c r="I592" s="278">
        <v>798235.35</v>
      </c>
      <c r="J592" s="279">
        <f t="shared" si="9"/>
        <v>3064.6500000000233</v>
      </c>
      <c r="K592" s="114"/>
    </row>
    <row r="593" spans="1:11" s="117" customFormat="1" ht="12.75">
      <c r="A593" s="244" t="s">
        <v>717</v>
      </c>
      <c r="B593" s="256">
        <v>200</v>
      </c>
      <c r="C593" s="245">
        <v>233</v>
      </c>
      <c r="D593" s="252">
        <v>405</v>
      </c>
      <c r="E593" s="253" t="s">
        <v>390</v>
      </c>
      <c r="F593" s="254" t="s">
        <v>284</v>
      </c>
      <c r="G593" s="255">
        <v>226</v>
      </c>
      <c r="H593" s="251">
        <v>801300</v>
      </c>
      <c r="I593" s="251">
        <v>798235.35</v>
      </c>
      <c r="J593" s="246">
        <f t="shared" si="9"/>
        <v>3064.6500000000233</v>
      </c>
      <c r="K593" s="116"/>
    </row>
    <row r="594" spans="1:11" s="117" customFormat="1" ht="12.75">
      <c r="A594" s="271" t="s">
        <v>839</v>
      </c>
      <c r="B594" s="272">
        <v>200</v>
      </c>
      <c r="C594" s="273">
        <v>233</v>
      </c>
      <c r="D594" s="274">
        <v>406</v>
      </c>
      <c r="E594" s="275" t="s">
        <v>276</v>
      </c>
      <c r="F594" s="276" t="s">
        <v>1008</v>
      </c>
      <c r="G594" s="277" t="s">
        <v>1008</v>
      </c>
      <c r="H594" s="278">
        <v>4294700</v>
      </c>
      <c r="I594" s="278">
        <v>0</v>
      </c>
      <c r="J594" s="279">
        <f t="shared" si="9"/>
        <v>4294700</v>
      </c>
      <c r="K594" s="116"/>
    </row>
    <row r="595" spans="1:11" s="117" customFormat="1" ht="12.75">
      <c r="A595" s="271" t="s">
        <v>46</v>
      </c>
      <c r="B595" s="272">
        <v>200</v>
      </c>
      <c r="C595" s="273">
        <v>233</v>
      </c>
      <c r="D595" s="274">
        <v>406</v>
      </c>
      <c r="E595" s="275" t="s">
        <v>278</v>
      </c>
      <c r="F595" s="276" t="s">
        <v>1008</v>
      </c>
      <c r="G595" s="277" t="s">
        <v>1008</v>
      </c>
      <c r="H595" s="278">
        <v>4294700</v>
      </c>
      <c r="I595" s="278">
        <v>0</v>
      </c>
      <c r="J595" s="279">
        <f t="shared" si="9"/>
        <v>4294700</v>
      </c>
      <c r="K595" s="116"/>
    </row>
    <row r="596" spans="1:11" s="117" customFormat="1" ht="22.5">
      <c r="A596" s="271" t="s">
        <v>840</v>
      </c>
      <c r="B596" s="272">
        <v>200</v>
      </c>
      <c r="C596" s="273">
        <v>233</v>
      </c>
      <c r="D596" s="274">
        <v>406</v>
      </c>
      <c r="E596" s="275" t="s">
        <v>391</v>
      </c>
      <c r="F596" s="276" t="s">
        <v>1008</v>
      </c>
      <c r="G596" s="277" t="s">
        <v>1008</v>
      </c>
      <c r="H596" s="278">
        <v>4294700</v>
      </c>
      <c r="I596" s="278">
        <v>0</v>
      </c>
      <c r="J596" s="279">
        <f t="shared" si="9"/>
        <v>4294700</v>
      </c>
      <c r="K596" s="116"/>
    </row>
    <row r="597" spans="1:11" s="117" customFormat="1" ht="12.75">
      <c r="A597" s="271" t="s">
        <v>162</v>
      </c>
      <c r="B597" s="272">
        <v>200</v>
      </c>
      <c r="C597" s="273">
        <v>233</v>
      </c>
      <c r="D597" s="274">
        <v>406</v>
      </c>
      <c r="E597" s="275" t="s">
        <v>391</v>
      </c>
      <c r="F597" s="280" t="s">
        <v>778</v>
      </c>
      <c r="G597" s="277" t="s">
        <v>1008</v>
      </c>
      <c r="H597" s="278">
        <v>4294700</v>
      </c>
      <c r="I597" s="278">
        <v>0</v>
      </c>
      <c r="J597" s="279">
        <f t="shared" si="9"/>
        <v>4294700</v>
      </c>
      <c r="K597" s="116"/>
    </row>
    <row r="598" spans="1:11" s="115" customFormat="1" ht="12.75">
      <c r="A598" s="244" t="s">
        <v>587</v>
      </c>
      <c r="B598" s="256">
        <v>200</v>
      </c>
      <c r="C598" s="245">
        <v>233</v>
      </c>
      <c r="D598" s="252">
        <v>406</v>
      </c>
      <c r="E598" s="253" t="s">
        <v>391</v>
      </c>
      <c r="F598" s="254" t="s">
        <v>778</v>
      </c>
      <c r="G598" s="255">
        <v>251</v>
      </c>
      <c r="H598" s="251">
        <v>4294700</v>
      </c>
      <c r="I598" s="251">
        <v>0</v>
      </c>
      <c r="J598" s="246">
        <f t="shared" si="9"/>
        <v>4294700</v>
      </c>
      <c r="K598" s="114"/>
    </row>
    <row r="599" spans="1:11" s="117" customFormat="1" ht="12.75">
      <c r="A599" s="271" t="s">
        <v>764</v>
      </c>
      <c r="B599" s="272">
        <v>200</v>
      </c>
      <c r="C599" s="273">
        <v>233</v>
      </c>
      <c r="D599" s="274">
        <v>412</v>
      </c>
      <c r="E599" s="275" t="s">
        <v>276</v>
      </c>
      <c r="F599" s="276" t="s">
        <v>1008</v>
      </c>
      <c r="G599" s="277" t="s">
        <v>1008</v>
      </c>
      <c r="H599" s="278">
        <v>859999</v>
      </c>
      <c r="I599" s="278">
        <v>859999</v>
      </c>
      <c r="J599" s="279">
        <f t="shared" si="9"/>
        <v>0</v>
      </c>
      <c r="K599" s="116"/>
    </row>
    <row r="600" spans="1:11" s="117" customFormat="1" ht="12.75">
      <c r="A600" s="271" t="s">
        <v>46</v>
      </c>
      <c r="B600" s="272">
        <v>200</v>
      </c>
      <c r="C600" s="273">
        <v>233</v>
      </c>
      <c r="D600" s="274">
        <v>412</v>
      </c>
      <c r="E600" s="275" t="s">
        <v>278</v>
      </c>
      <c r="F600" s="276" t="s">
        <v>1008</v>
      </c>
      <c r="G600" s="277" t="s">
        <v>1008</v>
      </c>
      <c r="H600" s="278">
        <v>859999</v>
      </c>
      <c r="I600" s="278">
        <v>859999</v>
      </c>
      <c r="J600" s="279">
        <f t="shared" si="9"/>
        <v>0</v>
      </c>
      <c r="K600" s="116"/>
    </row>
    <row r="601" spans="1:11" s="117" customFormat="1" ht="67.5">
      <c r="A601" s="271" t="s">
        <v>667</v>
      </c>
      <c r="B601" s="272">
        <v>200</v>
      </c>
      <c r="C601" s="273">
        <v>233</v>
      </c>
      <c r="D601" s="274">
        <v>412</v>
      </c>
      <c r="E601" s="275" t="s">
        <v>392</v>
      </c>
      <c r="F601" s="276" t="s">
        <v>1008</v>
      </c>
      <c r="G601" s="277" t="s">
        <v>1008</v>
      </c>
      <c r="H601" s="278">
        <v>60000</v>
      </c>
      <c r="I601" s="278">
        <v>60000</v>
      </c>
      <c r="J601" s="279">
        <f t="shared" si="9"/>
        <v>0</v>
      </c>
      <c r="K601" s="116"/>
    </row>
    <row r="602" spans="1:11" s="117" customFormat="1" ht="12.75">
      <c r="A602" s="271" t="s">
        <v>162</v>
      </c>
      <c r="B602" s="272">
        <v>200</v>
      </c>
      <c r="C602" s="273">
        <v>233</v>
      </c>
      <c r="D602" s="274">
        <v>412</v>
      </c>
      <c r="E602" s="275" t="s">
        <v>392</v>
      </c>
      <c r="F602" s="280" t="s">
        <v>778</v>
      </c>
      <c r="G602" s="277" t="s">
        <v>1008</v>
      </c>
      <c r="H602" s="278">
        <v>60000</v>
      </c>
      <c r="I602" s="278">
        <v>60000</v>
      </c>
      <c r="J602" s="279">
        <f t="shared" si="9"/>
        <v>0</v>
      </c>
      <c r="K602" s="116"/>
    </row>
    <row r="603" spans="1:11" s="117" customFormat="1" ht="12.75">
      <c r="A603" s="244" t="s">
        <v>587</v>
      </c>
      <c r="B603" s="256">
        <v>200</v>
      </c>
      <c r="C603" s="245">
        <v>233</v>
      </c>
      <c r="D603" s="252">
        <v>412</v>
      </c>
      <c r="E603" s="253" t="s">
        <v>392</v>
      </c>
      <c r="F603" s="254" t="s">
        <v>778</v>
      </c>
      <c r="G603" s="255">
        <v>251</v>
      </c>
      <c r="H603" s="251">
        <v>60000</v>
      </c>
      <c r="I603" s="251">
        <v>60000</v>
      </c>
      <c r="J603" s="246">
        <f t="shared" si="9"/>
        <v>0</v>
      </c>
      <c r="K603" s="116"/>
    </row>
    <row r="604" spans="1:11" s="117" customFormat="1" ht="33.75">
      <c r="A604" s="271" t="s">
        <v>617</v>
      </c>
      <c r="B604" s="272">
        <v>200</v>
      </c>
      <c r="C604" s="273">
        <v>233</v>
      </c>
      <c r="D604" s="274">
        <v>412</v>
      </c>
      <c r="E604" s="275" t="s">
        <v>393</v>
      </c>
      <c r="F604" s="276" t="s">
        <v>1008</v>
      </c>
      <c r="G604" s="277" t="s">
        <v>1008</v>
      </c>
      <c r="H604" s="278">
        <v>799999</v>
      </c>
      <c r="I604" s="278">
        <v>799999</v>
      </c>
      <c r="J604" s="279">
        <f t="shared" si="9"/>
        <v>0</v>
      </c>
      <c r="K604" s="116"/>
    </row>
    <row r="605" spans="1:11" s="115" customFormat="1" ht="22.5">
      <c r="A605" s="271" t="s">
        <v>49</v>
      </c>
      <c r="B605" s="272">
        <v>200</v>
      </c>
      <c r="C605" s="273">
        <v>233</v>
      </c>
      <c r="D605" s="274">
        <v>412</v>
      </c>
      <c r="E605" s="275" t="s">
        <v>393</v>
      </c>
      <c r="F605" s="280" t="s">
        <v>284</v>
      </c>
      <c r="G605" s="277" t="s">
        <v>1008</v>
      </c>
      <c r="H605" s="278">
        <v>799999</v>
      </c>
      <c r="I605" s="278">
        <v>799999</v>
      </c>
      <c r="J605" s="279">
        <f t="shared" si="9"/>
        <v>0</v>
      </c>
      <c r="K605" s="114"/>
    </row>
    <row r="606" spans="1:11" s="117" customFormat="1" ht="12.75">
      <c r="A606" s="244" t="s">
        <v>717</v>
      </c>
      <c r="B606" s="256">
        <v>200</v>
      </c>
      <c r="C606" s="245">
        <v>233</v>
      </c>
      <c r="D606" s="252">
        <v>412</v>
      </c>
      <c r="E606" s="253" t="s">
        <v>393</v>
      </c>
      <c r="F606" s="254" t="s">
        <v>284</v>
      </c>
      <c r="G606" s="255">
        <v>226</v>
      </c>
      <c r="H606" s="251">
        <v>799999</v>
      </c>
      <c r="I606" s="251">
        <v>799999</v>
      </c>
      <c r="J606" s="246">
        <f t="shared" si="9"/>
        <v>0</v>
      </c>
      <c r="K606" s="116"/>
    </row>
    <row r="607" spans="1:11" s="115" customFormat="1" ht="12.75">
      <c r="A607" s="271" t="s">
        <v>394</v>
      </c>
      <c r="B607" s="272">
        <v>200</v>
      </c>
      <c r="C607" s="273">
        <v>233</v>
      </c>
      <c r="D607" s="274">
        <v>500</v>
      </c>
      <c r="E607" s="275" t="s">
        <v>276</v>
      </c>
      <c r="F607" s="276" t="s">
        <v>1008</v>
      </c>
      <c r="G607" s="277" t="s">
        <v>1008</v>
      </c>
      <c r="H607" s="278">
        <v>1153936405.87</v>
      </c>
      <c r="I607" s="278">
        <v>1115727777.4299998</v>
      </c>
      <c r="J607" s="279">
        <f t="shared" si="9"/>
        <v>38208628.44000006</v>
      </c>
      <c r="K607" s="114"/>
    </row>
    <row r="608" spans="1:11" s="115" customFormat="1" ht="12.75">
      <c r="A608" s="271" t="s">
        <v>978</v>
      </c>
      <c r="B608" s="272">
        <v>200</v>
      </c>
      <c r="C608" s="273">
        <v>233</v>
      </c>
      <c r="D608" s="274">
        <v>501</v>
      </c>
      <c r="E608" s="275" t="s">
        <v>276</v>
      </c>
      <c r="F608" s="276" t="s">
        <v>1008</v>
      </c>
      <c r="G608" s="277" t="s">
        <v>1008</v>
      </c>
      <c r="H608" s="278">
        <v>7731650</v>
      </c>
      <c r="I608" s="278">
        <v>7731609.52</v>
      </c>
      <c r="J608" s="279">
        <f t="shared" si="9"/>
        <v>40.480000000447035</v>
      </c>
      <c r="K608" s="114"/>
    </row>
    <row r="609" spans="1:11" s="117" customFormat="1" ht="90">
      <c r="A609" s="271" t="s">
        <v>666</v>
      </c>
      <c r="B609" s="272">
        <v>200</v>
      </c>
      <c r="C609" s="273">
        <v>233</v>
      </c>
      <c r="D609" s="274">
        <v>501</v>
      </c>
      <c r="E609" s="275" t="s">
        <v>384</v>
      </c>
      <c r="F609" s="276" t="s">
        <v>1008</v>
      </c>
      <c r="G609" s="277" t="s">
        <v>1008</v>
      </c>
      <c r="H609" s="278">
        <v>7731650</v>
      </c>
      <c r="I609" s="278">
        <v>7731609.52</v>
      </c>
      <c r="J609" s="279">
        <f t="shared" si="9"/>
        <v>40.480000000447035</v>
      </c>
      <c r="K609" s="116"/>
    </row>
    <row r="610" spans="1:11" s="117" customFormat="1" ht="22.5">
      <c r="A610" s="271" t="s">
        <v>872</v>
      </c>
      <c r="B610" s="272">
        <v>200</v>
      </c>
      <c r="C610" s="273">
        <v>233</v>
      </c>
      <c r="D610" s="274">
        <v>501</v>
      </c>
      <c r="E610" s="275" t="s">
        <v>395</v>
      </c>
      <c r="F610" s="276" t="s">
        <v>1008</v>
      </c>
      <c r="G610" s="277" t="s">
        <v>1008</v>
      </c>
      <c r="H610" s="278">
        <v>7731650</v>
      </c>
      <c r="I610" s="278">
        <v>7731609.52</v>
      </c>
      <c r="J610" s="279">
        <f t="shared" si="9"/>
        <v>40.480000000447035</v>
      </c>
      <c r="K610" s="116"/>
    </row>
    <row r="611" spans="1:11" s="117" customFormat="1" ht="22.5">
      <c r="A611" s="271" t="s">
        <v>49</v>
      </c>
      <c r="B611" s="272">
        <v>200</v>
      </c>
      <c r="C611" s="273">
        <v>233</v>
      </c>
      <c r="D611" s="274">
        <v>501</v>
      </c>
      <c r="E611" s="275" t="s">
        <v>395</v>
      </c>
      <c r="F611" s="280" t="s">
        <v>284</v>
      </c>
      <c r="G611" s="277" t="s">
        <v>1008</v>
      </c>
      <c r="H611" s="278">
        <v>7731650</v>
      </c>
      <c r="I611" s="278">
        <v>7731609.52</v>
      </c>
      <c r="J611" s="279">
        <f t="shared" si="9"/>
        <v>40.480000000447035</v>
      </c>
      <c r="K611" s="116"/>
    </row>
    <row r="612" spans="1:11" s="117" customFormat="1" ht="12.75">
      <c r="A612" s="244" t="s">
        <v>717</v>
      </c>
      <c r="B612" s="256">
        <v>200</v>
      </c>
      <c r="C612" s="245">
        <v>233</v>
      </c>
      <c r="D612" s="252">
        <v>501</v>
      </c>
      <c r="E612" s="253" t="s">
        <v>395</v>
      </c>
      <c r="F612" s="254" t="s">
        <v>284</v>
      </c>
      <c r="G612" s="255">
        <v>226</v>
      </c>
      <c r="H612" s="251">
        <v>100000</v>
      </c>
      <c r="I612" s="251">
        <v>99959.52</v>
      </c>
      <c r="J612" s="246">
        <f t="shared" si="9"/>
        <v>40.479999999995925</v>
      </c>
      <c r="K612" s="116"/>
    </row>
    <row r="613" spans="1:11" s="117" customFormat="1" ht="12.75">
      <c r="A613" s="244" t="s">
        <v>719</v>
      </c>
      <c r="B613" s="256">
        <v>200</v>
      </c>
      <c r="C613" s="245">
        <v>233</v>
      </c>
      <c r="D613" s="252">
        <v>501</v>
      </c>
      <c r="E613" s="253" t="s">
        <v>395</v>
      </c>
      <c r="F613" s="254" t="s">
        <v>284</v>
      </c>
      <c r="G613" s="255">
        <v>310</v>
      </c>
      <c r="H613" s="251">
        <v>7631650</v>
      </c>
      <c r="I613" s="251">
        <v>7631650</v>
      </c>
      <c r="J613" s="246">
        <f t="shared" si="9"/>
        <v>0</v>
      </c>
      <c r="K613" s="116"/>
    </row>
    <row r="614" spans="1:11" s="117" customFormat="1" ht="12.75">
      <c r="A614" s="271" t="s">
        <v>762</v>
      </c>
      <c r="B614" s="272">
        <v>200</v>
      </c>
      <c r="C614" s="273">
        <v>233</v>
      </c>
      <c r="D614" s="274">
        <v>502</v>
      </c>
      <c r="E614" s="275" t="s">
        <v>276</v>
      </c>
      <c r="F614" s="276" t="s">
        <v>1008</v>
      </c>
      <c r="G614" s="277" t="s">
        <v>1008</v>
      </c>
      <c r="H614" s="278">
        <v>1107204755.87</v>
      </c>
      <c r="I614" s="278">
        <v>1069001168.91</v>
      </c>
      <c r="J614" s="279">
        <f t="shared" si="9"/>
        <v>38203586.95999992</v>
      </c>
      <c r="K614" s="116"/>
    </row>
    <row r="615" spans="1:11" s="117" customFormat="1" ht="90">
      <c r="A615" s="271" t="s">
        <v>668</v>
      </c>
      <c r="B615" s="272">
        <v>200</v>
      </c>
      <c r="C615" s="273">
        <v>233</v>
      </c>
      <c r="D615" s="274">
        <v>502</v>
      </c>
      <c r="E615" s="275" t="s">
        <v>386</v>
      </c>
      <c r="F615" s="276" t="s">
        <v>1008</v>
      </c>
      <c r="G615" s="277" t="s">
        <v>1008</v>
      </c>
      <c r="H615" s="278">
        <v>1107204755.87</v>
      </c>
      <c r="I615" s="278">
        <v>1069001168.91</v>
      </c>
      <c r="J615" s="279">
        <f t="shared" si="9"/>
        <v>38203586.95999992</v>
      </c>
      <c r="K615" s="116"/>
    </row>
    <row r="616" spans="1:11" s="117" customFormat="1" ht="22.5">
      <c r="A616" s="271" t="s">
        <v>483</v>
      </c>
      <c r="B616" s="272">
        <v>200</v>
      </c>
      <c r="C616" s="273">
        <v>233</v>
      </c>
      <c r="D616" s="274">
        <v>502</v>
      </c>
      <c r="E616" s="275" t="s">
        <v>396</v>
      </c>
      <c r="F616" s="276" t="s">
        <v>1008</v>
      </c>
      <c r="G616" s="277" t="s">
        <v>1008</v>
      </c>
      <c r="H616" s="278">
        <v>602882055.87</v>
      </c>
      <c r="I616" s="278">
        <v>567327423.68</v>
      </c>
      <c r="J616" s="279">
        <f t="shared" si="9"/>
        <v>35554632.19000006</v>
      </c>
      <c r="K616" s="116"/>
    </row>
    <row r="617" spans="1:11" s="115" customFormat="1" ht="22.5">
      <c r="A617" s="271" t="s">
        <v>431</v>
      </c>
      <c r="B617" s="272">
        <v>200</v>
      </c>
      <c r="C617" s="273">
        <v>233</v>
      </c>
      <c r="D617" s="274">
        <v>502</v>
      </c>
      <c r="E617" s="275" t="s">
        <v>396</v>
      </c>
      <c r="F617" s="280" t="s">
        <v>147</v>
      </c>
      <c r="G617" s="277" t="s">
        <v>1008</v>
      </c>
      <c r="H617" s="278">
        <v>602882055.87</v>
      </c>
      <c r="I617" s="278">
        <v>567327423.68</v>
      </c>
      <c r="J617" s="279">
        <f t="shared" si="9"/>
        <v>35554632.19000006</v>
      </c>
      <c r="K617" s="114"/>
    </row>
    <row r="618" spans="1:11" s="117" customFormat="1" ht="22.5">
      <c r="A618" s="244" t="s">
        <v>444</v>
      </c>
      <c r="B618" s="256">
        <v>200</v>
      </c>
      <c r="C618" s="245">
        <v>233</v>
      </c>
      <c r="D618" s="252">
        <v>502</v>
      </c>
      <c r="E618" s="253" t="s">
        <v>396</v>
      </c>
      <c r="F618" s="254" t="s">
        <v>147</v>
      </c>
      <c r="G618" s="255">
        <v>241</v>
      </c>
      <c r="H618" s="251">
        <v>303764166</v>
      </c>
      <c r="I618" s="251">
        <v>292630946.4</v>
      </c>
      <c r="J618" s="246">
        <f t="shared" si="9"/>
        <v>11133219.600000024</v>
      </c>
      <c r="K618" s="116"/>
    </row>
    <row r="619" spans="1:11" s="117" customFormat="1" ht="22.5">
      <c r="A619" s="244" t="s">
        <v>432</v>
      </c>
      <c r="B619" s="256">
        <v>200</v>
      </c>
      <c r="C619" s="245">
        <v>233</v>
      </c>
      <c r="D619" s="252">
        <v>502</v>
      </c>
      <c r="E619" s="253" t="s">
        <v>396</v>
      </c>
      <c r="F619" s="254" t="s">
        <v>147</v>
      </c>
      <c r="G619" s="255">
        <v>242</v>
      </c>
      <c r="H619" s="251">
        <v>299117889.87</v>
      </c>
      <c r="I619" s="251">
        <v>274696477.28</v>
      </c>
      <c r="J619" s="246">
        <f t="shared" si="9"/>
        <v>24421412.590000033</v>
      </c>
      <c r="K619" s="116"/>
    </row>
    <row r="620" spans="1:11" s="117" customFormat="1" ht="56.25">
      <c r="A620" s="271" t="s">
        <v>669</v>
      </c>
      <c r="B620" s="272">
        <v>200</v>
      </c>
      <c r="C620" s="273">
        <v>233</v>
      </c>
      <c r="D620" s="274">
        <v>502</v>
      </c>
      <c r="E620" s="275" t="s">
        <v>397</v>
      </c>
      <c r="F620" s="276" t="s">
        <v>1008</v>
      </c>
      <c r="G620" s="277" t="s">
        <v>1008</v>
      </c>
      <c r="H620" s="278">
        <v>504322700</v>
      </c>
      <c r="I620" s="278">
        <v>501673745.23</v>
      </c>
      <c r="J620" s="279">
        <f t="shared" si="9"/>
        <v>2648954.769999981</v>
      </c>
      <c r="K620" s="116"/>
    </row>
    <row r="621" spans="1:11" s="117" customFormat="1" ht="22.5">
      <c r="A621" s="271" t="s">
        <v>431</v>
      </c>
      <c r="B621" s="272">
        <v>200</v>
      </c>
      <c r="C621" s="273">
        <v>233</v>
      </c>
      <c r="D621" s="274">
        <v>502</v>
      </c>
      <c r="E621" s="275" t="s">
        <v>397</v>
      </c>
      <c r="F621" s="280" t="s">
        <v>147</v>
      </c>
      <c r="G621" s="277" t="s">
        <v>1008</v>
      </c>
      <c r="H621" s="278">
        <v>504322700</v>
      </c>
      <c r="I621" s="278">
        <v>501673745.23</v>
      </c>
      <c r="J621" s="279">
        <f t="shared" si="9"/>
        <v>2648954.769999981</v>
      </c>
      <c r="K621" s="116"/>
    </row>
    <row r="622" spans="1:11" s="115" customFormat="1" ht="22.5">
      <c r="A622" s="244" t="s">
        <v>444</v>
      </c>
      <c r="B622" s="256">
        <v>200</v>
      </c>
      <c r="C622" s="245">
        <v>233</v>
      </c>
      <c r="D622" s="252">
        <v>502</v>
      </c>
      <c r="E622" s="253" t="s">
        <v>397</v>
      </c>
      <c r="F622" s="254" t="s">
        <v>147</v>
      </c>
      <c r="G622" s="255">
        <v>241</v>
      </c>
      <c r="H622" s="251">
        <v>138782380.51</v>
      </c>
      <c r="I622" s="251">
        <v>137945613.72</v>
      </c>
      <c r="J622" s="246">
        <f t="shared" si="9"/>
        <v>836766.7899999917</v>
      </c>
      <c r="K622" s="114"/>
    </row>
    <row r="623" spans="1:11" s="117" customFormat="1" ht="22.5">
      <c r="A623" s="244" t="s">
        <v>432</v>
      </c>
      <c r="B623" s="256">
        <v>200</v>
      </c>
      <c r="C623" s="245">
        <v>233</v>
      </c>
      <c r="D623" s="252">
        <v>502</v>
      </c>
      <c r="E623" s="253" t="s">
        <v>397</v>
      </c>
      <c r="F623" s="254" t="s">
        <v>147</v>
      </c>
      <c r="G623" s="255">
        <v>242</v>
      </c>
      <c r="H623" s="251">
        <v>365540319.49</v>
      </c>
      <c r="I623" s="251">
        <v>363728131.51</v>
      </c>
      <c r="J623" s="246">
        <f t="shared" si="9"/>
        <v>1812187.980000019</v>
      </c>
      <c r="K623" s="116"/>
    </row>
    <row r="624" spans="1:11" s="117" customFormat="1" ht="12.75">
      <c r="A624" s="271" t="s">
        <v>903</v>
      </c>
      <c r="B624" s="272">
        <v>200</v>
      </c>
      <c r="C624" s="273">
        <v>233</v>
      </c>
      <c r="D624" s="274">
        <v>503</v>
      </c>
      <c r="E624" s="275" t="s">
        <v>276</v>
      </c>
      <c r="F624" s="276" t="s">
        <v>1008</v>
      </c>
      <c r="G624" s="277" t="s">
        <v>1008</v>
      </c>
      <c r="H624" s="278">
        <v>5000000</v>
      </c>
      <c r="I624" s="278">
        <v>4994999</v>
      </c>
      <c r="J624" s="279">
        <f t="shared" si="9"/>
        <v>5001</v>
      </c>
      <c r="K624" s="116"/>
    </row>
    <row r="625" spans="1:11" s="117" customFormat="1" ht="12.75">
      <c r="A625" s="271" t="s">
        <v>46</v>
      </c>
      <c r="B625" s="272">
        <v>200</v>
      </c>
      <c r="C625" s="273">
        <v>233</v>
      </c>
      <c r="D625" s="274">
        <v>503</v>
      </c>
      <c r="E625" s="275" t="s">
        <v>278</v>
      </c>
      <c r="F625" s="276" t="s">
        <v>1008</v>
      </c>
      <c r="G625" s="277" t="s">
        <v>1008</v>
      </c>
      <c r="H625" s="278">
        <v>5000000</v>
      </c>
      <c r="I625" s="278">
        <v>4994999</v>
      </c>
      <c r="J625" s="279">
        <f t="shared" si="9"/>
        <v>5001</v>
      </c>
      <c r="K625" s="116"/>
    </row>
    <row r="626" spans="1:11" s="117" customFormat="1" ht="22.5">
      <c r="A626" s="271" t="s">
        <v>795</v>
      </c>
      <c r="B626" s="272">
        <v>200</v>
      </c>
      <c r="C626" s="273">
        <v>233</v>
      </c>
      <c r="D626" s="274">
        <v>503</v>
      </c>
      <c r="E626" s="275" t="s">
        <v>398</v>
      </c>
      <c r="F626" s="276" t="s">
        <v>1008</v>
      </c>
      <c r="G626" s="277" t="s">
        <v>1008</v>
      </c>
      <c r="H626" s="278">
        <v>5000000</v>
      </c>
      <c r="I626" s="278">
        <v>4994999</v>
      </c>
      <c r="J626" s="279">
        <f t="shared" si="9"/>
        <v>5001</v>
      </c>
      <c r="K626" s="116"/>
    </row>
    <row r="627" spans="1:11" s="117" customFormat="1" ht="12.75">
      <c r="A627" s="271" t="s">
        <v>162</v>
      </c>
      <c r="B627" s="272">
        <v>200</v>
      </c>
      <c r="C627" s="273">
        <v>233</v>
      </c>
      <c r="D627" s="274">
        <v>503</v>
      </c>
      <c r="E627" s="275" t="s">
        <v>398</v>
      </c>
      <c r="F627" s="280" t="s">
        <v>778</v>
      </c>
      <c r="G627" s="277" t="s">
        <v>1008</v>
      </c>
      <c r="H627" s="278">
        <v>5000000</v>
      </c>
      <c r="I627" s="278">
        <v>4994999</v>
      </c>
      <c r="J627" s="279">
        <f t="shared" si="9"/>
        <v>5001</v>
      </c>
      <c r="K627" s="116"/>
    </row>
    <row r="628" spans="1:11" s="117" customFormat="1" ht="12.75">
      <c r="A628" s="244" t="s">
        <v>587</v>
      </c>
      <c r="B628" s="256">
        <v>200</v>
      </c>
      <c r="C628" s="245">
        <v>233</v>
      </c>
      <c r="D628" s="252">
        <v>503</v>
      </c>
      <c r="E628" s="253" t="s">
        <v>398</v>
      </c>
      <c r="F628" s="254" t="s">
        <v>778</v>
      </c>
      <c r="G628" s="255">
        <v>251</v>
      </c>
      <c r="H628" s="251">
        <v>5000000</v>
      </c>
      <c r="I628" s="251">
        <v>4994999</v>
      </c>
      <c r="J628" s="246">
        <f t="shared" si="9"/>
        <v>5001</v>
      </c>
      <c r="K628" s="116"/>
    </row>
    <row r="629" spans="1:11" s="117" customFormat="1" ht="12.75">
      <c r="A629" s="271" t="s">
        <v>484</v>
      </c>
      <c r="B629" s="272">
        <v>200</v>
      </c>
      <c r="C629" s="273">
        <v>233</v>
      </c>
      <c r="D629" s="274">
        <v>505</v>
      </c>
      <c r="E629" s="275" t="s">
        <v>276</v>
      </c>
      <c r="F629" s="276" t="s">
        <v>1008</v>
      </c>
      <c r="G629" s="277" t="s">
        <v>1008</v>
      </c>
      <c r="H629" s="278">
        <v>34000000</v>
      </c>
      <c r="I629" s="278">
        <v>34000000</v>
      </c>
      <c r="J629" s="279">
        <f t="shared" si="9"/>
        <v>0</v>
      </c>
      <c r="K629" s="116"/>
    </row>
    <row r="630" spans="1:11" s="117" customFormat="1" ht="12.75">
      <c r="A630" s="271" t="s">
        <v>46</v>
      </c>
      <c r="B630" s="272">
        <v>200</v>
      </c>
      <c r="C630" s="273">
        <v>233</v>
      </c>
      <c r="D630" s="274">
        <v>505</v>
      </c>
      <c r="E630" s="275" t="s">
        <v>278</v>
      </c>
      <c r="F630" s="276" t="s">
        <v>1008</v>
      </c>
      <c r="G630" s="277" t="s">
        <v>1008</v>
      </c>
      <c r="H630" s="278">
        <v>34000000</v>
      </c>
      <c r="I630" s="278">
        <v>34000000</v>
      </c>
      <c r="J630" s="279">
        <f t="shared" si="9"/>
        <v>0</v>
      </c>
      <c r="K630" s="116"/>
    </row>
    <row r="631" spans="1:11" s="117" customFormat="1" ht="90">
      <c r="A631" s="271" t="s">
        <v>485</v>
      </c>
      <c r="B631" s="272">
        <v>200</v>
      </c>
      <c r="C631" s="273">
        <v>233</v>
      </c>
      <c r="D631" s="274">
        <v>505</v>
      </c>
      <c r="E631" s="275" t="s">
        <v>399</v>
      </c>
      <c r="F631" s="276" t="s">
        <v>1008</v>
      </c>
      <c r="G631" s="277" t="s">
        <v>1008</v>
      </c>
      <c r="H631" s="278">
        <v>34000000</v>
      </c>
      <c r="I631" s="278">
        <v>34000000</v>
      </c>
      <c r="J631" s="279">
        <f t="shared" si="9"/>
        <v>0</v>
      </c>
      <c r="K631" s="116"/>
    </row>
    <row r="632" spans="1:11" s="117" customFormat="1" ht="12.75">
      <c r="A632" s="271" t="s">
        <v>162</v>
      </c>
      <c r="B632" s="272">
        <v>200</v>
      </c>
      <c r="C632" s="273">
        <v>233</v>
      </c>
      <c r="D632" s="274">
        <v>505</v>
      </c>
      <c r="E632" s="275" t="s">
        <v>399</v>
      </c>
      <c r="F632" s="280" t="s">
        <v>778</v>
      </c>
      <c r="G632" s="277" t="s">
        <v>1008</v>
      </c>
      <c r="H632" s="278">
        <v>34000000</v>
      </c>
      <c r="I632" s="278">
        <v>34000000</v>
      </c>
      <c r="J632" s="279">
        <f t="shared" si="9"/>
        <v>0</v>
      </c>
      <c r="K632" s="116"/>
    </row>
    <row r="633" spans="1:11" s="117" customFormat="1" ht="12.75">
      <c r="A633" s="244" t="s">
        <v>587</v>
      </c>
      <c r="B633" s="256">
        <v>200</v>
      </c>
      <c r="C633" s="245">
        <v>233</v>
      </c>
      <c r="D633" s="252">
        <v>505</v>
      </c>
      <c r="E633" s="253" t="s">
        <v>399</v>
      </c>
      <c r="F633" s="254" t="s">
        <v>778</v>
      </c>
      <c r="G633" s="255">
        <v>251</v>
      </c>
      <c r="H633" s="251">
        <v>34000000</v>
      </c>
      <c r="I633" s="251">
        <v>34000000</v>
      </c>
      <c r="J633" s="246">
        <f t="shared" si="9"/>
        <v>0</v>
      </c>
      <c r="K633" s="116"/>
    </row>
    <row r="634" spans="1:11" s="117" customFormat="1" ht="12.75">
      <c r="A634" s="271" t="s">
        <v>335</v>
      </c>
      <c r="B634" s="272">
        <v>200</v>
      </c>
      <c r="C634" s="273">
        <v>233</v>
      </c>
      <c r="D634" s="274">
        <v>700</v>
      </c>
      <c r="E634" s="275" t="s">
        <v>276</v>
      </c>
      <c r="F634" s="276" t="s">
        <v>1008</v>
      </c>
      <c r="G634" s="277" t="s">
        <v>1008</v>
      </c>
      <c r="H634" s="278">
        <v>178766625.29</v>
      </c>
      <c r="I634" s="278">
        <v>121895535.82</v>
      </c>
      <c r="J634" s="279">
        <f t="shared" si="9"/>
        <v>56871089.47</v>
      </c>
      <c r="K634" s="116"/>
    </row>
    <row r="635" spans="1:11" s="117" customFormat="1" ht="12.75">
      <c r="A635" s="271" t="s">
        <v>150</v>
      </c>
      <c r="B635" s="272">
        <v>200</v>
      </c>
      <c r="C635" s="273">
        <v>233</v>
      </c>
      <c r="D635" s="274">
        <v>701</v>
      </c>
      <c r="E635" s="275" t="s">
        <v>276</v>
      </c>
      <c r="F635" s="276" t="s">
        <v>1008</v>
      </c>
      <c r="G635" s="277" t="s">
        <v>1008</v>
      </c>
      <c r="H635" s="278">
        <v>64072449</v>
      </c>
      <c r="I635" s="278">
        <v>64072444.800000004</v>
      </c>
      <c r="J635" s="279">
        <f t="shared" si="9"/>
        <v>4.199999995529652</v>
      </c>
      <c r="K635" s="116"/>
    </row>
    <row r="636" spans="1:11" s="117" customFormat="1" ht="90">
      <c r="A636" s="271" t="s">
        <v>666</v>
      </c>
      <c r="B636" s="272">
        <v>200</v>
      </c>
      <c r="C636" s="273">
        <v>233</v>
      </c>
      <c r="D636" s="274">
        <v>701</v>
      </c>
      <c r="E636" s="275" t="s">
        <v>384</v>
      </c>
      <c r="F636" s="276" t="s">
        <v>1008</v>
      </c>
      <c r="G636" s="277" t="s">
        <v>1008</v>
      </c>
      <c r="H636" s="278">
        <v>64072449</v>
      </c>
      <c r="I636" s="278">
        <v>64072444.800000004</v>
      </c>
      <c r="J636" s="279">
        <f t="shared" si="9"/>
        <v>4.199999995529652</v>
      </c>
      <c r="K636" s="116"/>
    </row>
    <row r="637" spans="1:11" s="115" customFormat="1" ht="22.5">
      <c r="A637" s="271" t="s">
        <v>873</v>
      </c>
      <c r="B637" s="272">
        <v>200</v>
      </c>
      <c r="C637" s="273">
        <v>233</v>
      </c>
      <c r="D637" s="274">
        <v>701</v>
      </c>
      <c r="E637" s="275" t="s">
        <v>400</v>
      </c>
      <c r="F637" s="276" t="s">
        <v>1008</v>
      </c>
      <c r="G637" s="277" t="s">
        <v>1008</v>
      </c>
      <c r="H637" s="278">
        <v>64072449</v>
      </c>
      <c r="I637" s="278">
        <v>64072444.800000004</v>
      </c>
      <c r="J637" s="279">
        <f t="shared" si="9"/>
        <v>4.199999995529652</v>
      </c>
      <c r="K637" s="114"/>
    </row>
    <row r="638" spans="1:11" s="115" customFormat="1" ht="22.5">
      <c r="A638" s="271" t="s">
        <v>858</v>
      </c>
      <c r="B638" s="272">
        <v>200</v>
      </c>
      <c r="C638" s="273">
        <v>233</v>
      </c>
      <c r="D638" s="274">
        <v>701</v>
      </c>
      <c r="E638" s="275" t="s">
        <v>400</v>
      </c>
      <c r="F638" s="280" t="s">
        <v>283</v>
      </c>
      <c r="G638" s="277" t="s">
        <v>1008</v>
      </c>
      <c r="H638" s="278">
        <v>4200770</v>
      </c>
      <c r="I638" s="278">
        <v>4200770</v>
      </c>
      <c r="J638" s="279">
        <f t="shared" si="9"/>
        <v>0</v>
      </c>
      <c r="K638" s="114"/>
    </row>
    <row r="639" spans="1:11" s="115" customFormat="1" ht="12.75">
      <c r="A639" s="244" t="s">
        <v>716</v>
      </c>
      <c r="B639" s="256">
        <v>200</v>
      </c>
      <c r="C639" s="245">
        <v>233</v>
      </c>
      <c r="D639" s="252">
        <v>701</v>
      </c>
      <c r="E639" s="253" t="s">
        <v>400</v>
      </c>
      <c r="F639" s="254" t="s">
        <v>283</v>
      </c>
      <c r="G639" s="255">
        <v>225</v>
      </c>
      <c r="H639" s="251">
        <v>4200770</v>
      </c>
      <c r="I639" s="251">
        <v>4200770</v>
      </c>
      <c r="J639" s="246">
        <f t="shared" si="9"/>
        <v>0</v>
      </c>
      <c r="K639" s="114"/>
    </row>
    <row r="640" spans="1:11" s="115" customFormat="1" ht="22.5">
      <c r="A640" s="271" t="s">
        <v>49</v>
      </c>
      <c r="B640" s="272">
        <v>200</v>
      </c>
      <c r="C640" s="273">
        <v>233</v>
      </c>
      <c r="D640" s="274">
        <v>701</v>
      </c>
      <c r="E640" s="275" t="s">
        <v>400</v>
      </c>
      <c r="F640" s="280" t="s">
        <v>284</v>
      </c>
      <c r="G640" s="277" t="s">
        <v>1008</v>
      </c>
      <c r="H640" s="278">
        <v>59871679</v>
      </c>
      <c r="I640" s="278">
        <v>59871674.800000004</v>
      </c>
      <c r="J640" s="279">
        <f t="shared" si="9"/>
        <v>4.199999995529652</v>
      </c>
      <c r="K640" s="114"/>
    </row>
    <row r="641" spans="1:11" s="117" customFormat="1" ht="12.75">
      <c r="A641" s="244" t="s">
        <v>717</v>
      </c>
      <c r="B641" s="256">
        <v>200</v>
      </c>
      <c r="C641" s="245">
        <v>233</v>
      </c>
      <c r="D641" s="252">
        <v>701</v>
      </c>
      <c r="E641" s="253" t="s">
        <v>400</v>
      </c>
      <c r="F641" s="254" t="s">
        <v>284</v>
      </c>
      <c r="G641" s="255">
        <v>226</v>
      </c>
      <c r="H641" s="251">
        <v>1006379</v>
      </c>
      <c r="I641" s="251">
        <v>1006378.06</v>
      </c>
      <c r="J641" s="246">
        <f t="shared" si="9"/>
        <v>0.9399999999441206</v>
      </c>
      <c r="K641" s="116"/>
    </row>
    <row r="642" spans="1:11" s="115" customFormat="1" ht="12.75">
      <c r="A642" s="244" t="s">
        <v>719</v>
      </c>
      <c r="B642" s="256">
        <v>200</v>
      </c>
      <c r="C642" s="245">
        <v>233</v>
      </c>
      <c r="D642" s="252">
        <v>701</v>
      </c>
      <c r="E642" s="253" t="s">
        <v>400</v>
      </c>
      <c r="F642" s="254" t="s">
        <v>284</v>
      </c>
      <c r="G642" s="255">
        <v>310</v>
      </c>
      <c r="H642" s="251">
        <v>58865300</v>
      </c>
      <c r="I642" s="251">
        <v>58865296.74</v>
      </c>
      <c r="J642" s="246">
        <f t="shared" si="9"/>
        <v>3.2599999979138374</v>
      </c>
      <c r="K642" s="114"/>
    </row>
    <row r="643" spans="1:11" s="117" customFormat="1" ht="12.75">
      <c r="A643" s="271" t="s">
        <v>151</v>
      </c>
      <c r="B643" s="272">
        <v>200</v>
      </c>
      <c r="C643" s="273">
        <v>233</v>
      </c>
      <c r="D643" s="274">
        <v>702</v>
      </c>
      <c r="E643" s="275" t="s">
        <v>276</v>
      </c>
      <c r="F643" s="276" t="s">
        <v>1008</v>
      </c>
      <c r="G643" s="277" t="s">
        <v>1008</v>
      </c>
      <c r="H643" s="278">
        <v>114694176.29</v>
      </c>
      <c r="I643" s="278">
        <v>57823091.02</v>
      </c>
      <c r="J643" s="279">
        <f t="shared" si="9"/>
        <v>56871085.27</v>
      </c>
      <c r="K643" s="116"/>
    </row>
    <row r="644" spans="1:11" s="117" customFormat="1" ht="90">
      <c r="A644" s="271" t="s">
        <v>666</v>
      </c>
      <c r="B644" s="272">
        <v>200</v>
      </c>
      <c r="C644" s="273">
        <v>233</v>
      </c>
      <c r="D644" s="274">
        <v>702</v>
      </c>
      <c r="E644" s="275" t="s">
        <v>384</v>
      </c>
      <c r="F644" s="276" t="s">
        <v>1008</v>
      </c>
      <c r="G644" s="277" t="s">
        <v>1008</v>
      </c>
      <c r="H644" s="278">
        <v>114694176.29</v>
      </c>
      <c r="I644" s="278">
        <v>57823091.02</v>
      </c>
      <c r="J644" s="279">
        <f t="shared" si="9"/>
        <v>56871085.27</v>
      </c>
      <c r="K644" s="116"/>
    </row>
    <row r="645" spans="1:11" s="117" customFormat="1" ht="22.5">
      <c r="A645" s="271" t="s">
        <v>875</v>
      </c>
      <c r="B645" s="272">
        <v>200</v>
      </c>
      <c r="C645" s="273">
        <v>233</v>
      </c>
      <c r="D645" s="274">
        <v>702</v>
      </c>
      <c r="E645" s="275" t="s">
        <v>401</v>
      </c>
      <c r="F645" s="276" t="s">
        <v>1008</v>
      </c>
      <c r="G645" s="277" t="s">
        <v>1008</v>
      </c>
      <c r="H645" s="278">
        <v>28066688.09</v>
      </c>
      <c r="I645" s="278">
        <v>27123058.11</v>
      </c>
      <c r="J645" s="279">
        <f t="shared" si="9"/>
        <v>943629.9800000004</v>
      </c>
      <c r="K645" s="116"/>
    </row>
    <row r="646" spans="1:11" s="117" customFormat="1" ht="22.5">
      <c r="A646" s="271" t="s">
        <v>858</v>
      </c>
      <c r="B646" s="272">
        <v>200</v>
      </c>
      <c r="C646" s="273">
        <v>233</v>
      </c>
      <c r="D646" s="274">
        <v>702</v>
      </c>
      <c r="E646" s="275" t="s">
        <v>401</v>
      </c>
      <c r="F646" s="280" t="s">
        <v>283</v>
      </c>
      <c r="G646" s="277" t="s">
        <v>1008</v>
      </c>
      <c r="H646" s="278">
        <v>18922184.3</v>
      </c>
      <c r="I646" s="278">
        <v>18636473.85</v>
      </c>
      <c r="J646" s="279">
        <f t="shared" si="9"/>
        <v>285710.44999999925</v>
      </c>
      <c r="K646" s="116"/>
    </row>
    <row r="647" spans="1:11" s="117" customFormat="1" ht="12.75">
      <c r="A647" s="244" t="s">
        <v>716</v>
      </c>
      <c r="B647" s="256">
        <v>200</v>
      </c>
      <c r="C647" s="245">
        <v>233</v>
      </c>
      <c r="D647" s="252">
        <v>702</v>
      </c>
      <c r="E647" s="253" t="s">
        <v>401</v>
      </c>
      <c r="F647" s="254" t="s">
        <v>283</v>
      </c>
      <c r="G647" s="255">
        <v>225</v>
      </c>
      <c r="H647" s="251">
        <v>18922184.3</v>
      </c>
      <c r="I647" s="251">
        <v>18636473.85</v>
      </c>
      <c r="J647" s="246">
        <f t="shared" si="9"/>
        <v>285710.44999999925</v>
      </c>
      <c r="K647" s="116"/>
    </row>
    <row r="648" spans="1:11" s="115" customFormat="1" ht="22.5">
      <c r="A648" s="271" t="s">
        <v>49</v>
      </c>
      <c r="B648" s="272">
        <v>200</v>
      </c>
      <c r="C648" s="273">
        <v>233</v>
      </c>
      <c r="D648" s="274">
        <v>702</v>
      </c>
      <c r="E648" s="275" t="s">
        <v>401</v>
      </c>
      <c r="F648" s="280" t="s">
        <v>284</v>
      </c>
      <c r="G648" s="277" t="s">
        <v>1008</v>
      </c>
      <c r="H648" s="278">
        <v>9144503.79</v>
      </c>
      <c r="I648" s="278">
        <v>8486584.26</v>
      </c>
      <c r="J648" s="279">
        <f aca="true" t="shared" si="10" ref="J648:J711">H648-I648</f>
        <v>657919.5299999993</v>
      </c>
      <c r="K648" s="114"/>
    </row>
    <row r="649" spans="1:11" s="117" customFormat="1" ht="12.75">
      <c r="A649" s="244" t="s">
        <v>717</v>
      </c>
      <c r="B649" s="256">
        <v>200</v>
      </c>
      <c r="C649" s="245">
        <v>233</v>
      </c>
      <c r="D649" s="252">
        <v>702</v>
      </c>
      <c r="E649" s="253" t="s">
        <v>401</v>
      </c>
      <c r="F649" s="254" t="s">
        <v>284</v>
      </c>
      <c r="G649" s="255">
        <v>226</v>
      </c>
      <c r="H649" s="251">
        <v>9144503.79</v>
      </c>
      <c r="I649" s="251">
        <v>8486584.26</v>
      </c>
      <c r="J649" s="246">
        <f t="shared" si="10"/>
        <v>657919.5299999993</v>
      </c>
      <c r="K649" s="116"/>
    </row>
    <row r="650" spans="1:11" s="115" customFormat="1" ht="12.75">
      <c r="A650" s="271" t="s">
        <v>844</v>
      </c>
      <c r="B650" s="272">
        <v>200</v>
      </c>
      <c r="C650" s="273">
        <v>233</v>
      </c>
      <c r="D650" s="274">
        <v>702</v>
      </c>
      <c r="E650" s="275" t="s">
        <v>402</v>
      </c>
      <c r="F650" s="276" t="s">
        <v>1008</v>
      </c>
      <c r="G650" s="277" t="s">
        <v>1008</v>
      </c>
      <c r="H650" s="278">
        <v>82915574.94</v>
      </c>
      <c r="I650" s="278">
        <v>26988120.529999997</v>
      </c>
      <c r="J650" s="279">
        <f t="shared" si="10"/>
        <v>55927454.41</v>
      </c>
      <c r="K650" s="114"/>
    </row>
    <row r="651" spans="1:11" s="115" customFormat="1" ht="22.5">
      <c r="A651" s="271" t="s">
        <v>858</v>
      </c>
      <c r="B651" s="272">
        <v>200</v>
      </c>
      <c r="C651" s="273">
        <v>233</v>
      </c>
      <c r="D651" s="274">
        <v>702</v>
      </c>
      <c r="E651" s="275" t="s">
        <v>402</v>
      </c>
      <c r="F651" s="280" t="s">
        <v>283</v>
      </c>
      <c r="G651" s="277" t="s">
        <v>1008</v>
      </c>
      <c r="H651" s="278">
        <v>21243393.88</v>
      </c>
      <c r="I651" s="278">
        <v>21243393.4</v>
      </c>
      <c r="J651" s="279">
        <f t="shared" si="10"/>
        <v>0.48000000044703484</v>
      </c>
      <c r="K651" s="114"/>
    </row>
    <row r="652" spans="1:11" s="117" customFormat="1" ht="12.75">
      <c r="A652" s="244" t="s">
        <v>716</v>
      </c>
      <c r="B652" s="256">
        <v>200</v>
      </c>
      <c r="C652" s="245">
        <v>233</v>
      </c>
      <c r="D652" s="252">
        <v>702</v>
      </c>
      <c r="E652" s="253" t="s">
        <v>402</v>
      </c>
      <c r="F652" s="254" t="s">
        <v>283</v>
      </c>
      <c r="G652" s="255">
        <v>225</v>
      </c>
      <c r="H652" s="251">
        <v>21243393.88</v>
      </c>
      <c r="I652" s="251">
        <v>21243393.4</v>
      </c>
      <c r="J652" s="246">
        <f t="shared" si="10"/>
        <v>0.48000000044703484</v>
      </c>
      <c r="K652" s="116"/>
    </row>
    <row r="653" spans="1:11" s="115" customFormat="1" ht="22.5">
      <c r="A653" s="271" t="s">
        <v>49</v>
      </c>
      <c r="B653" s="272">
        <v>200</v>
      </c>
      <c r="C653" s="273">
        <v>233</v>
      </c>
      <c r="D653" s="274">
        <v>702</v>
      </c>
      <c r="E653" s="275" t="s">
        <v>402</v>
      </c>
      <c r="F653" s="280" t="s">
        <v>284</v>
      </c>
      <c r="G653" s="277" t="s">
        <v>1008</v>
      </c>
      <c r="H653" s="278">
        <v>61672181.06</v>
      </c>
      <c r="I653" s="278">
        <v>5744727.13</v>
      </c>
      <c r="J653" s="279">
        <f t="shared" si="10"/>
        <v>55927453.93</v>
      </c>
      <c r="K653" s="114"/>
    </row>
    <row r="654" spans="1:11" s="117" customFormat="1" ht="12.75">
      <c r="A654" s="244" t="s">
        <v>717</v>
      </c>
      <c r="B654" s="256">
        <v>200</v>
      </c>
      <c r="C654" s="245">
        <v>233</v>
      </c>
      <c r="D654" s="252">
        <v>702</v>
      </c>
      <c r="E654" s="253" t="s">
        <v>402</v>
      </c>
      <c r="F654" s="254" t="s">
        <v>284</v>
      </c>
      <c r="G654" s="255">
        <v>226</v>
      </c>
      <c r="H654" s="251">
        <v>6117502.72</v>
      </c>
      <c r="I654" s="251">
        <v>5744727.13</v>
      </c>
      <c r="J654" s="246">
        <f t="shared" si="10"/>
        <v>372775.58999999985</v>
      </c>
      <c r="K654" s="116"/>
    </row>
    <row r="655" spans="1:11" s="115" customFormat="1" ht="12.75">
      <c r="A655" s="244" t="s">
        <v>719</v>
      </c>
      <c r="B655" s="256">
        <v>200</v>
      </c>
      <c r="C655" s="245">
        <v>233</v>
      </c>
      <c r="D655" s="252">
        <v>702</v>
      </c>
      <c r="E655" s="253" t="s">
        <v>402</v>
      </c>
      <c r="F655" s="254" t="s">
        <v>284</v>
      </c>
      <c r="G655" s="255">
        <v>310</v>
      </c>
      <c r="H655" s="251">
        <v>55554678.34</v>
      </c>
      <c r="I655" s="251">
        <v>0</v>
      </c>
      <c r="J655" s="246">
        <f t="shared" si="10"/>
        <v>55554678.34</v>
      </c>
      <c r="K655" s="114"/>
    </row>
    <row r="656" spans="1:11" s="117" customFormat="1" ht="22.5">
      <c r="A656" s="271" t="s">
        <v>874</v>
      </c>
      <c r="B656" s="272">
        <v>200</v>
      </c>
      <c r="C656" s="273">
        <v>233</v>
      </c>
      <c r="D656" s="274">
        <v>702</v>
      </c>
      <c r="E656" s="275" t="s">
        <v>403</v>
      </c>
      <c r="F656" s="276" t="s">
        <v>1008</v>
      </c>
      <c r="G656" s="277" t="s">
        <v>1008</v>
      </c>
      <c r="H656" s="278">
        <v>3711913.26</v>
      </c>
      <c r="I656" s="278">
        <v>3711912.38</v>
      </c>
      <c r="J656" s="279">
        <f t="shared" si="10"/>
        <v>0.8799999998882413</v>
      </c>
      <c r="K656" s="116"/>
    </row>
    <row r="657" spans="1:11" s="115" customFormat="1" ht="22.5">
      <c r="A657" s="271" t="s">
        <v>858</v>
      </c>
      <c r="B657" s="272">
        <v>200</v>
      </c>
      <c r="C657" s="273">
        <v>233</v>
      </c>
      <c r="D657" s="274">
        <v>702</v>
      </c>
      <c r="E657" s="275" t="s">
        <v>403</v>
      </c>
      <c r="F657" s="280" t="s">
        <v>283</v>
      </c>
      <c r="G657" s="277" t="s">
        <v>1008</v>
      </c>
      <c r="H657" s="278">
        <v>3711913.26</v>
      </c>
      <c r="I657" s="278">
        <v>3711912.38</v>
      </c>
      <c r="J657" s="279">
        <f t="shared" si="10"/>
        <v>0.8799999998882413</v>
      </c>
      <c r="K657" s="114"/>
    </row>
    <row r="658" spans="1:11" s="117" customFormat="1" ht="12.75">
      <c r="A658" s="244" t="s">
        <v>716</v>
      </c>
      <c r="B658" s="256">
        <v>200</v>
      </c>
      <c r="C658" s="245">
        <v>233</v>
      </c>
      <c r="D658" s="252">
        <v>702</v>
      </c>
      <c r="E658" s="253" t="s">
        <v>403</v>
      </c>
      <c r="F658" s="254" t="s">
        <v>283</v>
      </c>
      <c r="G658" s="255">
        <v>225</v>
      </c>
      <c r="H658" s="251">
        <v>3711913.26</v>
      </c>
      <c r="I658" s="251">
        <v>3711912.38</v>
      </c>
      <c r="J658" s="246">
        <f t="shared" si="10"/>
        <v>0.8799999998882413</v>
      </c>
      <c r="K658" s="116"/>
    </row>
    <row r="659" spans="1:11" s="117" customFormat="1" ht="12.75">
      <c r="A659" s="271" t="s">
        <v>353</v>
      </c>
      <c r="B659" s="272">
        <v>200</v>
      </c>
      <c r="C659" s="273">
        <v>233</v>
      </c>
      <c r="D659" s="274">
        <v>900</v>
      </c>
      <c r="E659" s="275" t="s">
        <v>276</v>
      </c>
      <c r="F659" s="276" t="s">
        <v>1008</v>
      </c>
      <c r="G659" s="277" t="s">
        <v>1008</v>
      </c>
      <c r="H659" s="278">
        <v>0</v>
      </c>
      <c r="I659" s="278">
        <v>0</v>
      </c>
      <c r="J659" s="279">
        <f t="shared" si="10"/>
        <v>0</v>
      </c>
      <c r="K659" s="116"/>
    </row>
    <row r="660" spans="1:11" s="117" customFormat="1" ht="12.75">
      <c r="A660" s="271" t="s">
        <v>793</v>
      </c>
      <c r="B660" s="272">
        <v>200</v>
      </c>
      <c r="C660" s="273">
        <v>233</v>
      </c>
      <c r="D660" s="274">
        <v>901</v>
      </c>
      <c r="E660" s="275" t="s">
        <v>276</v>
      </c>
      <c r="F660" s="276" t="s">
        <v>1008</v>
      </c>
      <c r="G660" s="277" t="s">
        <v>1008</v>
      </c>
      <c r="H660" s="278">
        <v>0</v>
      </c>
      <c r="I660" s="278">
        <v>0</v>
      </c>
      <c r="J660" s="279">
        <f t="shared" si="10"/>
        <v>0</v>
      </c>
      <c r="K660" s="116"/>
    </row>
    <row r="661" spans="1:11" s="117" customFormat="1" ht="90">
      <c r="A661" s="271" t="s">
        <v>666</v>
      </c>
      <c r="B661" s="272">
        <v>200</v>
      </c>
      <c r="C661" s="273">
        <v>233</v>
      </c>
      <c r="D661" s="274">
        <v>901</v>
      </c>
      <c r="E661" s="275" t="s">
        <v>384</v>
      </c>
      <c r="F661" s="276" t="s">
        <v>1008</v>
      </c>
      <c r="G661" s="277" t="s">
        <v>1008</v>
      </c>
      <c r="H661" s="278">
        <v>0</v>
      </c>
      <c r="I661" s="278">
        <v>0</v>
      </c>
      <c r="J661" s="279">
        <f t="shared" si="10"/>
        <v>0</v>
      </c>
      <c r="K661" s="116"/>
    </row>
    <row r="662" spans="1:11" s="117" customFormat="1" ht="12.75">
      <c r="A662" s="271" t="s">
        <v>404</v>
      </c>
      <c r="B662" s="272">
        <v>200</v>
      </c>
      <c r="C662" s="273">
        <v>233</v>
      </c>
      <c r="D662" s="274">
        <v>901</v>
      </c>
      <c r="E662" s="275" t="s">
        <v>405</v>
      </c>
      <c r="F662" s="276" t="s">
        <v>1008</v>
      </c>
      <c r="G662" s="277" t="s">
        <v>1008</v>
      </c>
      <c r="H662" s="278">
        <v>0</v>
      </c>
      <c r="I662" s="278">
        <v>0</v>
      </c>
      <c r="J662" s="279">
        <f t="shared" si="10"/>
        <v>0</v>
      </c>
      <c r="K662" s="116"/>
    </row>
    <row r="663" spans="1:11" s="117" customFormat="1" ht="22.5">
      <c r="A663" s="271" t="s">
        <v>858</v>
      </c>
      <c r="B663" s="272">
        <v>200</v>
      </c>
      <c r="C663" s="273">
        <v>233</v>
      </c>
      <c r="D663" s="274">
        <v>901</v>
      </c>
      <c r="E663" s="275" t="s">
        <v>405</v>
      </c>
      <c r="F663" s="280" t="s">
        <v>283</v>
      </c>
      <c r="G663" s="277" t="s">
        <v>1008</v>
      </c>
      <c r="H663" s="278">
        <v>0</v>
      </c>
      <c r="I663" s="278">
        <v>0</v>
      </c>
      <c r="J663" s="279">
        <f t="shared" si="10"/>
        <v>0</v>
      </c>
      <c r="K663" s="116"/>
    </row>
    <row r="664" spans="1:11" s="117" customFormat="1" ht="12.75">
      <c r="A664" s="244" t="s">
        <v>716</v>
      </c>
      <c r="B664" s="256">
        <v>200</v>
      </c>
      <c r="C664" s="245">
        <v>233</v>
      </c>
      <c r="D664" s="252">
        <v>901</v>
      </c>
      <c r="E664" s="253" t="s">
        <v>405</v>
      </c>
      <c r="F664" s="254" t="s">
        <v>283</v>
      </c>
      <c r="G664" s="255">
        <v>225</v>
      </c>
      <c r="H664" s="251">
        <v>0</v>
      </c>
      <c r="I664" s="251">
        <v>0</v>
      </c>
      <c r="J664" s="246">
        <f t="shared" si="10"/>
        <v>0</v>
      </c>
      <c r="K664" s="116"/>
    </row>
    <row r="665" spans="1:11" s="117" customFormat="1" ht="33.75">
      <c r="A665" s="271" t="s">
        <v>794</v>
      </c>
      <c r="B665" s="272">
        <v>200</v>
      </c>
      <c r="C665" s="273">
        <v>240</v>
      </c>
      <c r="D665" s="274" t="s">
        <v>0</v>
      </c>
      <c r="E665" s="275" t="s">
        <v>276</v>
      </c>
      <c r="F665" s="276" t="s">
        <v>1008</v>
      </c>
      <c r="G665" s="277" t="s">
        <v>1008</v>
      </c>
      <c r="H665" s="278">
        <v>844886514.19</v>
      </c>
      <c r="I665" s="278">
        <v>823472590.61</v>
      </c>
      <c r="J665" s="279">
        <f t="shared" si="10"/>
        <v>21413923.580000043</v>
      </c>
      <c r="K665" s="116"/>
    </row>
    <row r="666" spans="1:11" s="117" customFormat="1" ht="12.75">
      <c r="A666" s="271" t="s">
        <v>277</v>
      </c>
      <c r="B666" s="272">
        <v>200</v>
      </c>
      <c r="C666" s="273">
        <v>240</v>
      </c>
      <c r="D666" s="274">
        <v>100</v>
      </c>
      <c r="E666" s="275" t="s">
        <v>276</v>
      </c>
      <c r="F666" s="276" t="s">
        <v>1008</v>
      </c>
      <c r="G666" s="277" t="s">
        <v>1008</v>
      </c>
      <c r="H666" s="278">
        <v>251967965.98000002</v>
      </c>
      <c r="I666" s="278">
        <v>251400491.7</v>
      </c>
      <c r="J666" s="279">
        <f t="shared" si="10"/>
        <v>567474.280000031</v>
      </c>
      <c r="K666" s="116"/>
    </row>
    <row r="667" spans="1:11" s="117" customFormat="1" ht="33.75">
      <c r="A667" s="271" t="s">
        <v>122</v>
      </c>
      <c r="B667" s="272">
        <v>200</v>
      </c>
      <c r="C667" s="273">
        <v>240</v>
      </c>
      <c r="D667" s="274">
        <v>104</v>
      </c>
      <c r="E667" s="275" t="s">
        <v>276</v>
      </c>
      <c r="F667" s="276" t="s">
        <v>1008</v>
      </c>
      <c r="G667" s="277" t="s">
        <v>1008</v>
      </c>
      <c r="H667" s="278">
        <v>14630396.830000002</v>
      </c>
      <c r="I667" s="278">
        <v>14538903.33</v>
      </c>
      <c r="J667" s="279">
        <f t="shared" si="10"/>
        <v>91493.50000000186</v>
      </c>
      <c r="K667" s="116"/>
    </row>
    <row r="668" spans="1:11" s="117" customFormat="1" ht="12.75">
      <c r="A668" s="271" t="s">
        <v>46</v>
      </c>
      <c r="B668" s="272">
        <v>200</v>
      </c>
      <c r="C668" s="273">
        <v>240</v>
      </c>
      <c r="D668" s="274">
        <v>104</v>
      </c>
      <c r="E668" s="275" t="s">
        <v>278</v>
      </c>
      <c r="F668" s="276" t="s">
        <v>1008</v>
      </c>
      <c r="G668" s="277" t="s">
        <v>1008</v>
      </c>
      <c r="H668" s="278">
        <v>14630396.830000002</v>
      </c>
      <c r="I668" s="278">
        <v>14538903.33</v>
      </c>
      <c r="J668" s="279">
        <f t="shared" si="10"/>
        <v>91493.50000000186</v>
      </c>
      <c r="K668" s="116"/>
    </row>
    <row r="669" spans="1:11" s="117" customFormat="1" ht="12.75">
      <c r="A669" s="271" t="s">
        <v>123</v>
      </c>
      <c r="B669" s="272">
        <v>200</v>
      </c>
      <c r="C669" s="273">
        <v>240</v>
      </c>
      <c r="D669" s="274">
        <v>104</v>
      </c>
      <c r="E669" s="275" t="s">
        <v>281</v>
      </c>
      <c r="F669" s="276" t="s">
        <v>1008</v>
      </c>
      <c r="G669" s="277" t="s">
        <v>1008</v>
      </c>
      <c r="H669" s="278">
        <v>14011024.020000001</v>
      </c>
      <c r="I669" s="278">
        <v>13919530.52</v>
      </c>
      <c r="J669" s="279">
        <f t="shared" si="10"/>
        <v>91493.50000000186</v>
      </c>
      <c r="K669" s="116"/>
    </row>
    <row r="670" spans="1:11" s="117" customFormat="1" ht="22.5">
      <c r="A670" s="271" t="s">
        <v>47</v>
      </c>
      <c r="B670" s="272">
        <v>200</v>
      </c>
      <c r="C670" s="273">
        <v>240</v>
      </c>
      <c r="D670" s="274">
        <v>104</v>
      </c>
      <c r="E670" s="275" t="s">
        <v>281</v>
      </c>
      <c r="F670" s="280" t="s">
        <v>280</v>
      </c>
      <c r="G670" s="277" t="s">
        <v>1008</v>
      </c>
      <c r="H670" s="278">
        <v>12241081.190000001</v>
      </c>
      <c r="I670" s="278">
        <v>12240688.7</v>
      </c>
      <c r="J670" s="279">
        <f t="shared" si="10"/>
        <v>392.49000000208616</v>
      </c>
      <c r="K670" s="116"/>
    </row>
    <row r="671" spans="1:11" s="117" customFormat="1" ht="12.75">
      <c r="A671" s="244" t="s">
        <v>1020</v>
      </c>
      <c r="B671" s="256">
        <v>200</v>
      </c>
      <c r="C671" s="245">
        <v>240</v>
      </c>
      <c r="D671" s="252">
        <v>104</v>
      </c>
      <c r="E671" s="253" t="s">
        <v>281</v>
      </c>
      <c r="F671" s="254" t="s">
        <v>280</v>
      </c>
      <c r="G671" s="255">
        <v>211</v>
      </c>
      <c r="H671" s="251">
        <v>9492487.49</v>
      </c>
      <c r="I671" s="251">
        <v>9492487.49</v>
      </c>
      <c r="J671" s="246">
        <f t="shared" si="10"/>
        <v>0</v>
      </c>
      <c r="K671" s="116"/>
    </row>
    <row r="672" spans="1:11" s="117" customFormat="1" ht="12.75">
      <c r="A672" s="244" t="s">
        <v>712</v>
      </c>
      <c r="B672" s="256">
        <v>200</v>
      </c>
      <c r="C672" s="245">
        <v>240</v>
      </c>
      <c r="D672" s="252">
        <v>104</v>
      </c>
      <c r="E672" s="253" t="s">
        <v>281</v>
      </c>
      <c r="F672" s="254" t="s">
        <v>280</v>
      </c>
      <c r="G672" s="255">
        <v>213</v>
      </c>
      <c r="H672" s="251">
        <v>2748593.7</v>
      </c>
      <c r="I672" s="251">
        <v>2748201.21</v>
      </c>
      <c r="J672" s="246">
        <f t="shared" si="10"/>
        <v>392.4900000002235</v>
      </c>
      <c r="K672" s="116"/>
    </row>
    <row r="673" spans="1:11" s="117" customFormat="1" ht="22.5">
      <c r="A673" s="271" t="s">
        <v>48</v>
      </c>
      <c r="B673" s="272">
        <v>200</v>
      </c>
      <c r="C673" s="273">
        <v>240</v>
      </c>
      <c r="D673" s="274">
        <v>104</v>
      </c>
      <c r="E673" s="275" t="s">
        <v>281</v>
      </c>
      <c r="F673" s="280" t="s">
        <v>282</v>
      </c>
      <c r="G673" s="277" t="s">
        <v>1008</v>
      </c>
      <c r="H673" s="278">
        <v>811805</v>
      </c>
      <c r="I673" s="278">
        <v>720716.74</v>
      </c>
      <c r="J673" s="279">
        <f t="shared" si="10"/>
        <v>91088.26000000001</v>
      </c>
      <c r="K673" s="116"/>
    </row>
    <row r="674" spans="1:11" s="117" customFormat="1" ht="12.75">
      <c r="A674" s="244" t="s">
        <v>711</v>
      </c>
      <c r="B674" s="256">
        <v>200</v>
      </c>
      <c r="C674" s="245">
        <v>240</v>
      </c>
      <c r="D674" s="252">
        <v>104</v>
      </c>
      <c r="E674" s="253" t="s">
        <v>281</v>
      </c>
      <c r="F674" s="254" t="s">
        <v>282</v>
      </c>
      <c r="G674" s="255">
        <v>212</v>
      </c>
      <c r="H674" s="251">
        <v>710000</v>
      </c>
      <c r="I674" s="251">
        <v>618911.74</v>
      </c>
      <c r="J674" s="246">
        <f t="shared" si="10"/>
        <v>91088.26000000001</v>
      </c>
      <c r="K674" s="116"/>
    </row>
    <row r="675" spans="1:11" s="117" customFormat="1" ht="12.75">
      <c r="A675" s="244" t="s">
        <v>714</v>
      </c>
      <c r="B675" s="256">
        <v>200</v>
      </c>
      <c r="C675" s="245">
        <v>240</v>
      </c>
      <c r="D675" s="252">
        <v>104</v>
      </c>
      <c r="E675" s="253" t="s">
        <v>281</v>
      </c>
      <c r="F675" s="254" t="s">
        <v>282</v>
      </c>
      <c r="G675" s="255">
        <v>222</v>
      </c>
      <c r="H675" s="251">
        <v>87545</v>
      </c>
      <c r="I675" s="251">
        <v>87545</v>
      </c>
      <c r="J675" s="246">
        <f t="shared" si="10"/>
        <v>0</v>
      </c>
      <c r="K675" s="116"/>
    </row>
    <row r="676" spans="1:11" s="117" customFormat="1" ht="12.75">
      <c r="A676" s="244" t="s">
        <v>717</v>
      </c>
      <c r="B676" s="256">
        <v>200</v>
      </c>
      <c r="C676" s="245">
        <v>240</v>
      </c>
      <c r="D676" s="252">
        <v>104</v>
      </c>
      <c r="E676" s="253" t="s">
        <v>281</v>
      </c>
      <c r="F676" s="254" t="s">
        <v>282</v>
      </c>
      <c r="G676" s="255">
        <v>226</v>
      </c>
      <c r="H676" s="251">
        <v>14260</v>
      </c>
      <c r="I676" s="251">
        <v>14260</v>
      </c>
      <c r="J676" s="246">
        <f t="shared" si="10"/>
        <v>0</v>
      </c>
      <c r="K676" s="116"/>
    </row>
    <row r="677" spans="1:11" s="117" customFormat="1" ht="22.5">
      <c r="A677" s="271" t="s">
        <v>49</v>
      </c>
      <c r="B677" s="272">
        <v>200</v>
      </c>
      <c r="C677" s="273">
        <v>240</v>
      </c>
      <c r="D677" s="274">
        <v>104</v>
      </c>
      <c r="E677" s="275" t="s">
        <v>281</v>
      </c>
      <c r="F677" s="280" t="s">
        <v>284</v>
      </c>
      <c r="G677" s="277" t="s">
        <v>1008</v>
      </c>
      <c r="H677" s="278">
        <v>956137.83</v>
      </c>
      <c r="I677" s="278">
        <v>956125.08</v>
      </c>
      <c r="J677" s="279">
        <f t="shared" si="10"/>
        <v>12.75</v>
      </c>
      <c r="K677" s="116"/>
    </row>
    <row r="678" spans="1:11" s="117" customFormat="1" ht="12.75">
      <c r="A678" s="244" t="s">
        <v>713</v>
      </c>
      <c r="B678" s="256">
        <v>200</v>
      </c>
      <c r="C678" s="245">
        <v>240</v>
      </c>
      <c r="D678" s="252">
        <v>104</v>
      </c>
      <c r="E678" s="253" t="s">
        <v>281</v>
      </c>
      <c r="F678" s="254" t="s">
        <v>284</v>
      </c>
      <c r="G678" s="255">
        <v>221</v>
      </c>
      <c r="H678" s="251">
        <v>110000</v>
      </c>
      <c r="I678" s="251">
        <v>109987.25</v>
      </c>
      <c r="J678" s="246">
        <f t="shared" si="10"/>
        <v>12.75</v>
      </c>
      <c r="K678" s="116"/>
    </row>
    <row r="679" spans="1:11" s="117" customFormat="1" ht="12.75">
      <c r="A679" s="244" t="s">
        <v>717</v>
      </c>
      <c r="B679" s="256">
        <v>200</v>
      </c>
      <c r="C679" s="245">
        <v>240</v>
      </c>
      <c r="D679" s="252">
        <v>104</v>
      </c>
      <c r="E679" s="253" t="s">
        <v>281</v>
      </c>
      <c r="F679" s="254" t="s">
        <v>284</v>
      </c>
      <c r="G679" s="255">
        <v>226</v>
      </c>
      <c r="H679" s="251">
        <v>276592.18</v>
      </c>
      <c r="I679" s="251">
        <v>276592.18</v>
      </c>
      <c r="J679" s="246">
        <f t="shared" si="10"/>
        <v>0</v>
      </c>
      <c r="K679" s="116"/>
    </row>
    <row r="680" spans="1:11" s="117" customFormat="1" ht="12.75">
      <c r="A680" s="244" t="s">
        <v>718</v>
      </c>
      <c r="B680" s="256">
        <v>200</v>
      </c>
      <c r="C680" s="245">
        <v>240</v>
      </c>
      <c r="D680" s="252">
        <v>104</v>
      </c>
      <c r="E680" s="253" t="s">
        <v>281</v>
      </c>
      <c r="F680" s="254" t="s">
        <v>284</v>
      </c>
      <c r="G680" s="255">
        <v>290</v>
      </c>
      <c r="H680" s="251">
        <v>0</v>
      </c>
      <c r="I680" s="251">
        <v>0</v>
      </c>
      <c r="J680" s="246">
        <f t="shared" si="10"/>
        <v>0</v>
      </c>
      <c r="K680" s="116"/>
    </row>
    <row r="681" spans="1:11" s="117" customFormat="1" ht="12.75">
      <c r="A681" s="244" t="s">
        <v>719</v>
      </c>
      <c r="B681" s="256">
        <v>200</v>
      </c>
      <c r="C681" s="245">
        <v>240</v>
      </c>
      <c r="D681" s="252">
        <v>104</v>
      </c>
      <c r="E681" s="253" t="s">
        <v>281</v>
      </c>
      <c r="F681" s="254" t="s">
        <v>284</v>
      </c>
      <c r="G681" s="255">
        <v>310</v>
      </c>
      <c r="H681" s="251">
        <v>217720</v>
      </c>
      <c r="I681" s="251">
        <v>217720</v>
      </c>
      <c r="J681" s="246">
        <f t="shared" si="10"/>
        <v>0</v>
      </c>
      <c r="K681" s="116"/>
    </row>
    <row r="682" spans="1:11" s="117" customFormat="1" ht="12.75">
      <c r="A682" s="244" t="s">
        <v>720</v>
      </c>
      <c r="B682" s="256">
        <v>200</v>
      </c>
      <c r="C682" s="245">
        <v>240</v>
      </c>
      <c r="D682" s="252">
        <v>104</v>
      </c>
      <c r="E682" s="253" t="s">
        <v>281</v>
      </c>
      <c r="F682" s="254" t="s">
        <v>284</v>
      </c>
      <c r="G682" s="255">
        <v>340</v>
      </c>
      <c r="H682" s="251">
        <v>351825.65</v>
      </c>
      <c r="I682" s="251">
        <v>351825.65</v>
      </c>
      <c r="J682" s="246">
        <f t="shared" si="10"/>
        <v>0</v>
      </c>
      <c r="K682" s="116"/>
    </row>
    <row r="683" spans="1:11" s="117" customFormat="1" ht="12.75">
      <c r="A683" s="271" t="s">
        <v>965</v>
      </c>
      <c r="B683" s="272">
        <v>200</v>
      </c>
      <c r="C683" s="273">
        <v>240</v>
      </c>
      <c r="D683" s="274">
        <v>104</v>
      </c>
      <c r="E683" s="275" t="s">
        <v>281</v>
      </c>
      <c r="F683" s="280" t="s">
        <v>286</v>
      </c>
      <c r="G683" s="277" t="s">
        <v>1008</v>
      </c>
      <c r="H683" s="278">
        <v>2000</v>
      </c>
      <c r="I683" s="278">
        <v>2000</v>
      </c>
      <c r="J683" s="279">
        <f t="shared" si="10"/>
        <v>0</v>
      </c>
      <c r="K683" s="116"/>
    </row>
    <row r="684" spans="1:11" s="117" customFormat="1" ht="12.75">
      <c r="A684" s="244" t="s">
        <v>718</v>
      </c>
      <c r="B684" s="256">
        <v>200</v>
      </c>
      <c r="C684" s="245">
        <v>240</v>
      </c>
      <c r="D684" s="252">
        <v>104</v>
      </c>
      <c r="E684" s="253" t="s">
        <v>281</v>
      </c>
      <c r="F684" s="254" t="s">
        <v>286</v>
      </c>
      <c r="G684" s="255">
        <v>290</v>
      </c>
      <c r="H684" s="251">
        <v>2000</v>
      </c>
      <c r="I684" s="251">
        <v>2000</v>
      </c>
      <c r="J684" s="246">
        <f t="shared" si="10"/>
        <v>0</v>
      </c>
      <c r="K684" s="116"/>
    </row>
    <row r="685" spans="1:11" s="115" customFormat="1" ht="56.25">
      <c r="A685" s="271" t="s">
        <v>966</v>
      </c>
      <c r="B685" s="272">
        <v>200</v>
      </c>
      <c r="C685" s="273">
        <v>240</v>
      </c>
      <c r="D685" s="274">
        <v>104</v>
      </c>
      <c r="E685" s="275" t="s">
        <v>287</v>
      </c>
      <c r="F685" s="276" t="s">
        <v>1008</v>
      </c>
      <c r="G685" s="277" t="s">
        <v>1008</v>
      </c>
      <c r="H685" s="278">
        <v>619372.81</v>
      </c>
      <c r="I685" s="278">
        <v>619372.81</v>
      </c>
      <c r="J685" s="279">
        <f t="shared" si="10"/>
        <v>0</v>
      </c>
      <c r="K685" s="116"/>
    </row>
    <row r="686" spans="1:11" s="115" customFormat="1" ht="22.5">
      <c r="A686" s="271" t="s">
        <v>47</v>
      </c>
      <c r="B686" s="272">
        <v>200</v>
      </c>
      <c r="C686" s="273">
        <v>240</v>
      </c>
      <c r="D686" s="274">
        <v>104</v>
      </c>
      <c r="E686" s="275" t="s">
        <v>287</v>
      </c>
      <c r="F686" s="280" t="s">
        <v>280</v>
      </c>
      <c r="G686" s="277" t="s">
        <v>1008</v>
      </c>
      <c r="H686" s="278">
        <v>619372.81</v>
      </c>
      <c r="I686" s="278">
        <v>619372.81</v>
      </c>
      <c r="J686" s="279">
        <f t="shared" si="10"/>
        <v>0</v>
      </c>
      <c r="K686" s="116"/>
    </row>
    <row r="687" spans="1:11" ht="12.75">
      <c r="A687" s="244" t="s">
        <v>1020</v>
      </c>
      <c r="B687" s="256">
        <v>200</v>
      </c>
      <c r="C687" s="245">
        <v>240</v>
      </c>
      <c r="D687" s="252">
        <v>104</v>
      </c>
      <c r="E687" s="253" t="s">
        <v>287</v>
      </c>
      <c r="F687" s="254" t="s">
        <v>280</v>
      </c>
      <c r="G687" s="255">
        <v>211</v>
      </c>
      <c r="H687" s="251">
        <v>476402.3</v>
      </c>
      <c r="I687" s="251">
        <v>476402.3</v>
      </c>
      <c r="J687" s="246">
        <f t="shared" si="10"/>
        <v>0</v>
      </c>
      <c r="K687" s="116"/>
    </row>
    <row r="688" spans="1:11" ht="12.75">
      <c r="A688" s="244" t="s">
        <v>712</v>
      </c>
      <c r="B688" s="256">
        <v>200</v>
      </c>
      <c r="C688" s="245">
        <v>240</v>
      </c>
      <c r="D688" s="252">
        <v>104</v>
      </c>
      <c r="E688" s="253" t="s">
        <v>287</v>
      </c>
      <c r="F688" s="254" t="s">
        <v>280</v>
      </c>
      <c r="G688" s="255">
        <v>213</v>
      </c>
      <c r="H688" s="251">
        <v>142970.51</v>
      </c>
      <c r="I688" s="251">
        <v>142970.51</v>
      </c>
      <c r="J688" s="246">
        <f t="shared" si="10"/>
        <v>0</v>
      </c>
      <c r="K688" s="116"/>
    </row>
    <row r="689" spans="1:11" ht="12.75">
      <c r="A689" s="271" t="s">
        <v>1023</v>
      </c>
      <c r="B689" s="272">
        <v>200</v>
      </c>
      <c r="C689" s="273">
        <v>240</v>
      </c>
      <c r="D689" s="274">
        <v>113</v>
      </c>
      <c r="E689" s="275" t="s">
        <v>276</v>
      </c>
      <c r="F689" s="276" t="s">
        <v>1008</v>
      </c>
      <c r="G689" s="277" t="s">
        <v>1008</v>
      </c>
      <c r="H689" s="278">
        <v>237337569.15</v>
      </c>
      <c r="I689" s="278">
        <v>236861588.37</v>
      </c>
      <c r="J689" s="279">
        <f t="shared" si="10"/>
        <v>475980.7800000012</v>
      </c>
      <c r="K689" s="116"/>
    </row>
    <row r="690" spans="1:11" ht="90">
      <c r="A690" s="271" t="s">
        <v>668</v>
      </c>
      <c r="B690" s="272">
        <v>200</v>
      </c>
      <c r="C690" s="273">
        <v>240</v>
      </c>
      <c r="D690" s="274">
        <v>113</v>
      </c>
      <c r="E690" s="275" t="s">
        <v>386</v>
      </c>
      <c r="F690" s="276" t="s">
        <v>1008</v>
      </c>
      <c r="G690" s="277" t="s">
        <v>1008</v>
      </c>
      <c r="H690" s="278">
        <v>234727569.15</v>
      </c>
      <c r="I690" s="278">
        <v>234251588.37</v>
      </c>
      <c r="J690" s="279">
        <f t="shared" si="10"/>
        <v>475980.7800000012</v>
      </c>
      <c r="K690" s="116"/>
    </row>
    <row r="691" spans="1:11" ht="33.75">
      <c r="A691" s="271" t="s">
        <v>439</v>
      </c>
      <c r="B691" s="272">
        <v>200</v>
      </c>
      <c r="C691" s="273">
        <v>240</v>
      </c>
      <c r="D691" s="274">
        <v>113</v>
      </c>
      <c r="E691" s="275" t="s">
        <v>406</v>
      </c>
      <c r="F691" s="276" t="s">
        <v>1008</v>
      </c>
      <c r="G691" s="277" t="s">
        <v>1008</v>
      </c>
      <c r="H691" s="278">
        <v>8949448.41</v>
      </c>
      <c r="I691" s="278">
        <v>8949448.41</v>
      </c>
      <c r="J691" s="279">
        <f t="shared" si="10"/>
        <v>0</v>
      </c>
      <c r="K691" s="116"/>
    </row>
    <row r="692" spans="1:11" ht="22.5">
      <c r="A692" s="271" t="s">
        <v>49</v>
      </c>
      <c r="B692" s="272">
        <v>200</v>
      </c>
      <c r="C692" s="273">
        <v>240</v>
      </c>
      <c r="D692" s="274">
        <v>113</v>
      </c>
      <c r="E692" s="275" t="s">
        <v>406</v>
      </c>
      <c r="F692" s="280" t="s">
        <v>284</v>
      </c>
      <c r="G692" s="277" t="s">
        <v>1008</v>
      </c>
      <c r="H692" s="278">
        <v>8949448.41</v>
      </c>
      <c r="I692" s="278">
        <v>8949448.41</v>
      </c>
      <c r="J692" s="279">
        <f t="shared" si="10"/>
        <v>0</v>
      </c>
      <c r="K692" s="116"/>
    </row>
    <row r="693" spans="1:11" ht="12.75">
      <c r="A693" s="244" t="s">
        <v>720</v>
      </c>
      <c r="B693" s="256">
        <v>200</v>
      </c>
      <c r="C693" s="245">
        <v>240</v>
      </c>
      <c r="D693" s="252">
        <v>113</v>
      </c>
      <c r="E693" s="253" t="s">
        <v>406</v>
      </c>
      <c r="F693" s="254" t="s">
        <v>284</v>
      </c>
      <c r="G693" s="255">
        <v>340</v>
      </c>
      <c r="H693" s="251">
        <v>8949448.41</v>
      </c>
      <c r="I693" s="251">
        <v>8949448.41</v>
      </c>
      <c r="J693" s="246">
        <f t="shared" si="10"/>
        <v>0</v>
      </c>
      <c r="K693" s="116"/>
    </row>
    <row r="694" spans="1:11" ht="45">
      <c r="A694" s="271" t="s">
        <v>440</v>
      </c>
      <c r="B694" s="272">
        <v>200</v>
      </c>
      <c r="C694" s="273">
        <v>240</v>
      </c>
      <c r="D694" s="274">
        <v>113</v>
      </c>
      <c r="E694" s="275" t="s">
        <v>407</v>
      </c>
      <c r="F694" s="276" t="s">
        <v>1008</v>
      </c>
      <c r="G694" s="277" t="s">
        <v>1008</v>
      </c>
      <c r="H694" s="278">
        <v>33900247.4</v>
      </c>
      <c r="I694" s="278">
        <v>33900247.4</v>
      </c>
      <c r="J694" s="279">
        <f t="shared" si="10"/>
        <v>0</v>
      </c>
      <c r="K694" s="116"/>
    </row>
    <row r="695" spans="1:11" ht="22.5">
      <c r="A695" s="271" t="s">
        <v>49</v>
      </c>
      <c r="B695" s="272">
        <v>200</v>
      </c>
      <c r="C695" s="273">
        <v>240</v>
      </c>
      <c r="D695" s="274">
        <v>113</v>
      </c>
      <c r="E695" s="275" t="s">
        <v>407</v>
      </c>
      <c r="F695" s="280" t="s">
        <v>284</v>
      </c>
      <c r="G695" s="277" t="s">
        <v>1008</v>
      </c>
      <c r="H695" s="278">
        <v>33900247.4</v>
      </c>
      <c r="I695" s="278">
        <v>33900247.4</v>
      </c>
      <c r="J695" s="279">
        <f t="shared" si="10"/>
        <v>0</v>
      </c>
      <c r="K695" s="116"/>
    </row>
    <row r="696" spans="1:11" ht="12.75">
      <c r="A696" s="244" t="s">
        <v>720</v>
      </c>
      <c r="B696" s="256">
        <v>200</v>
      </c>
      <c r="C696" s="245">
        <v>240</v>
      </c>
      <c r="D696" s="252">
        <v>113</v>
      </c>
      <c r="E696" s="253" t="s">
        <v>407</v>
      </c>
      <c r="F696" s="254" t="s">
        <v>284</v>
      </c>
      <c r="G696" s="255">
        <v>340</v>
      </c>
      <c r="H696" s="251">
        <v>33900247.4</v>
      </c>
      <c r="I696" s="251">
        <v>33900247.4</v>
      </c>
      <c r="J696" s="246">
        <f t="shared" si="10"/>
        <v>0</v>
      </c>
      <c r="K696" s="116"/>
    </row>
    <row r="697" spans="1:11" ht="45">
      <c r="A697" s="271" t="s">
        <v>441</v>
      </c>
      <c r="B697" s="272">
        <v>200</v>
      </c>
      <c r="C697" s="273">
        <v>240</v>
      </c>
      <c r="D697" s="274">
        <v>113</v>
      </c>
      <c r="E697" s="275" t="s">
        <v>408</v>
      </c>
      <c r="F697" s="276" t="s">
        <v>1008</v>
      </c>
      <c r="G697" s="277" t="s">
        <v>1008</v>
      </c>
      <c r="H697" s="278">
        <v>2402424.3</v>
      </c>
      <c r="I697" s="278">
        <v>2402424.3</v>
      </c>
      <c r="J697" s="279">
        <f t="shared" si="10"/>
        <v>0</v>
      </c>
      <c r="K697" s="116"/>
    </row>
    <row r="698" spans="1:11" ht="22.5">
      <c r="A698" s="271" t="s">
        <v>49</v>
      </c>
      <c r="B698" s="272">
        <v>200</v>
      </c>
      <c r="C698" s="273">
        <v>240</v>
      </c>
      <c r="D698" s="274">
        <v>113</v>
      </c>
      <c r="E698" s="275" t="s">
        <v>408</v>
      </c>
      <c r="F698" s="280" t="s">
        <v>284</v>
      </c>
      <c r="G698" s="277" t="s">
        <v>1008</v>
      </c>
      <c r="H698" s="278">
        <v>2402424.3</v>
      </c>
      <c r="I698" s="278">
        <v>2402424.3</v>
      </c>
      <c r="J698" s="279">
        <f t="shared" si="10"/>
        <v>0</v>
      </c>
      <c r="K698" s="116"/>
    </row>
    <row r="699" spans="1:11" ht="12.75">
      <c r="A699" s="244" t="s">
        <v>720</v>
      </c>
      <c r="B699" s="256">
        <v>200</v>
      </c>
      <c r="C699" s="245">
        <v>240</v>
      </c>
      <c r="D699" s="252">
        <v>113</v>
      </c>
      <c r="E699" s="253" t="s">
        <v>408</v>
      </c>
      <c r="F699" s="254" t="s">
        <v>284</v>
      </c>
      <c r="G699" s="255">
        <v>340</v>
      </c>
      <c r="H699" s="251">
        <v>2402424.3</v>
      </c>
      <c r="I699" s="251">
        <v>2402424.3</v>
      </c>
      <c r="J699" s="246">
        <f t="shared" si="10"/>
        <v>0</v>
      </c>
      <c r="K699" s="116"/>
    </row>
    <row r="700" spans="1:11" ht="33.75">
      <c r="A700" s="271" t="s">
        <v>845</v>
      </c>
      <c r="B700" s="272">
        <v>200</v>
      </c>
      <c r="C700" s="273">
        <v>240</v>
      </c>
      <c r="D700" s="274">
        <v>113</v>
      </c>
      <c r="E700" s="275" t="s">
        <v>409</v>
      </c>
      <c r="F700" s="276" t="s">
        <v>1008</v>
      </c>
      <c r="G700" s="277" t="s">
        <v>1008</v>
      </c>
      <c r="H700" s="278">
        <v>168702229.04</v>
      </c>
      <c r="I700" s="278">
        <v>168226248.26</v>
      </c>
      <c r="J700" s="279">
        <f t="shared" si="10"/>
        <v>475980.7800000012</v>
      </c>
      <c r="K700" s="116"/>
    </row>
    <row r="701" spans="1:11" ht="22.5">
      <c r="A701" s="271" t="s">
        <v>49</v>
      </c>
      <c r="B701" s="272">
        <v>200</v>
      </c>
      <c r="C701" s="273">
        <v>240</v>
      </c>
      <c r="D701" s="274">
        <v>113</v>
      </c>
      <c r="E701" s="275" t="s">
        <v>409</v>
      </c>
      <c r="F701" s="280" t="s">
        <v>284</v>
      </c>
      <c r="G701" s="277" t="s">
        <v>1008</v>
      </c>
      <c r="H701" s="278">
        <v>168702229.04</v>
      </c>
      <c r="I701" s="278">
        <v>168226248.26</v>
      </c>
      <c r="J701" s="279">
        <f t="shared" si="10"/>
        <v>475980.7800000012</v>
      </c>
      <c r="K701" s="116"/>
    </row>
    <row r="702" spans="1:11" ht="12.75">
      <c r="A702" s="244" t="s">
        <v>717</v>
      </c>
      <c r="B702" s="256">
        <v>200</v>
      </c>
      <c r="C702" s="245">
        <v>240</v>
      </c>
      <c r="D702" s="252">
        <v>113</v>
      </c>
      <c r="E702" s="253" t="s">
        <v>409</v>
      </c>
      <c r="F702" s="254" t="s">
        <v>284</v>
      </c>
      <c r="G702" s="255">
        <v>226</v>
      </c>
      <c r="H702" s="251">
        <v>713971.17</v>
      </c>
      <c r="I702" s="251">
        <v>237990.39</v>
      </c>
      <c r="J702" s="246">
        <f t="shared" si="10"/>
        <v>475980.78</v>
      </c>
      <c r="K702" s="116"/>
    </row>
    <row r="703" spans="1:11" ht="12.75">
      <c r="A703" s="244" t="s">
        <v>720</v>
      </c>
      <c r="B703" s="256">
        <v>200</v>
      </c>
      <c r="C703" s="245">
        <v>240</v>
      </c>
      <c r="D703" s="252">
        <v>113</v>
      </c>
      <c r="E703" s="253" t="s">
        <v>409</v>
      </c>
      <c r="F703" s="254" t="s">
        <v>284</v>
      </c>
      <c r="G703" s="255">
        <v>340</v>
      </c>
      <c r="H703" s="251">
        <v>167988257.87</v>
      </c>
      <c r="I703" s="251">
        <v>167988257.87</v>
      </c>
      <c r="J703" s="246">
        <f t="shared" si="10"/>
        <v>0</v>
      </c>
      <c r="K703" s="116"/>
    </row>
    <row r="704" spans="1:11" ht="12.75">
      <c r="A704" s="271" t="s">
        <v>618</v>
      </c>
      <c r="B704" s="272">
        <v>200</v>
      </c>
      <c r="C704" s="273">
        <v>240</v>
      </c>
      <c r="D704" s="274">
        <v>113</v>
      </c>
      <c r="E704" s="275" t="s">
        <v>410</v>
      </c>
      <c r="F704" s="276" t="s">
        <v>1008</v>
      </c>
      <c r="G704" s="277" t="s">
        <v>1008</v>
      </c>
      <c r="H704" s="278">
        <v>20773220</v>
      </c>
      <c r="I704" s="278">
        <v>20773220</v>
      </c>
      <c r="J704" s="279">
        <f t="shared" si="10"/>
        <v>0</v>
      </c>
      <c r="K704" s="116"/>
    </row>
    <row r="705" spans="1:11" ht="22.5">
      <c r="A705" s="271" t="s">
        <v>49</v>
      </c>
      <c r="B705" s="272">
        <v>200</v>
      </c>
      <c r="C705" s="273">
        <v>240</v>
      </c>
      <c r="D705" s="274">
        <v>113</v>
      </c>
      <c r="E705" s="275" t="s">
        <v>410</v>
      </c>
      <c r="F705" s="280" t="s">
        <v>284</v>
      </c>
      <c r="G705" s="277" t="s">
        <v>1008</v>
      </c>
      <c r="H705" s="278">
        <v>20773220</v>
      </c>
      <c r="I705" s="278">
        <v>20773220</v>
      </c>
      <c r="J705" s="279">
        <f t="shared" si="10"/>
        <v>0</v>
      </c>
      <c r="K705" s="116"/>
    </row>
    <row r="706" spans="1:11" ht="12.75">
      <c r="A706" s="244" t="s">
        <v>720</v>
      </c>
      <c r="B706" s="256">
        <v>200</v>
      </c>
      <c r="C706" s="245">
        <v>240</v>
      </c>
      <c r="D706" s="252">
        <v>113</v>
      </c>
      <c r="E706" s="253" t="s">
        <v>410</v>
      </c>
      <c r="F706" s="254" t="s">
        <v>284</v>
      </c>
      <c r="G706" s="255">
        <v>340</v>
      </c>
      <c r="H706" s="251">
        <v>20773220</v>
      </c>
      <c r="I706" s="251">
        <v>20773220</v>
      </c>
      <c r="J706" s="246">
        <f t="shared" si="10"/>
        <v>0</v>
      </c>
      <c r="K706" s="116"/>
    </row>
    <row r="707" spans="1:11" ht="12.75">
      <c r="A707" s="271" t="s">
        <v>46</v>
      </c>
      <c r="B707" s="272">
        <v>200</v>
      </c>
      <c r="C707" s="273">
        <v>240</v>
      </c>
      <c r="D707" s="274">
        <v>113</v>
      </c>
      <c r="E707" s="275" t="s">
        <v>278</v>
      </c>
      <c r="F707" s="276" t="s">
        <v>1008</v>
      </c>
      <c r="G707" s="277" t="s">
        <v>1008</v>
      </c>
      <c r="H707" s="278">
        <v>2610000</v>
      </c>
      <c r="I707" s="278">
        <v>2610000</v>
      </c>
      <c r="J707" s="279">
        <f t="shared" si="10"/>
        <v>0</v>
      </c>
      <c r="K707" s="116"/>
    </row>
    <row r="708" spans="1:11" ht="12.75">
      <c r="A708" s="271" t="s">
        <v>154</v>
      </c>
      <c r="B708" s="272">
        <v>200</v>
      </c>
      <c r="C708" s="273">
        <v>240</v>
      </c>
      <c r="D708" s="274">
        <v>113</v>
      </c>
      <c r="E708" s="275" t="s">
        <v>389</v>
      </c>
      <c r="F708" s="276" t="s">
        <v>1008</v>
      </c>
      <c r="G708" s="277" t="s">
        <v>1008</v>
      </c>
      <c r="H708" s="278">
        <v>2610000</v>
      </c>
      <c r="I708" s="278">
        <v>2610000</v>
      </c>
      <c r="J708" s="279">
        <f t="shared" si="10"/>
        <v>0</v>
      </c>
      <c r="K708" s="116"/>
    </row>
    <row r="709" spans="1:11" ht="22.5">
      <c r="A709" s="271" t="s">
        <v>49</v>
      </c>
      <c r="B709" s="272">
        <v>200</v>
      </c>
      <c r="C709" s="273">
        <v>240</v>
      </c>
      <c r="D709" s="274">
        <v>113</v>
      </c>
      <c r="E709" s="275" t="s">
        <v>389</v>
      </c>
      <c r="F709" s="280" t="s">
        <v>284</v>
      </c>
      <c r="G709" s="277" t="s">
        <v>1008</v>
      </c>
      <c r="H709" s="278">
        <v>2610000</v>
      </c>
      <c r="I709" s="278">
        <v>2610000</v>
      </c>
      <c r="J709" s="279">
        <f t="shared" si="10"/>
        <v>0</v>
      </c>
      <c r="K709" s="116"/>
    </row>
    <row r="710" spans="1:11" ht="12.75">
      <c r="A710" s="244" t="s">
        <v>720</v>
      </c>
      <c r="B710" s="256">
        <v>200</v>
      </c>
      <c r="C710" s="245">
        <v>240</v>
      </c>
      <c r="D710" s="252">
        <v>113</v>
      </c>
      <c r="E710" s="253" t="s">
        <v>389</v>
      </c>
      <c r="F710" s="254" t="s">
        <v>284</v>
      </c>
      <c r="G710" s="255">
        <v>340</v>
      </c>
      <c r="H710" s="251">
        <v>2610000</v>
      </c>
      <c r="I710" s="251">
        <v>2610000</v>
      </c>
      <c r="J710" s="246">
        <f t="shared" si="10"/>
        <v>0</v>
      </c>
      <c r="K710" s="116"/>
    </row>
    <row r="711" spans="1:10" ht="12.75">
      <c r="A711" s="271" t="s">
        <v>305</v>
      </c>
      <c r="B711" s="272">
        <v>200</v>
      </c>
      <c r="C711" s="273">
        <v>240</v>
      </c>
      <c r="D711" s="274">
        <v>400</v>
      </c>
      <c r="E711" s="275" t="s">
        <v>276</v>
      </c>
      <c r="F711" s="276" t="s">
        <v>1008</v>
      </c>
      <c r="G711" s="277" t="s">
        <v>1008</v>
      </c>
      <c r="H711" s="278">
        <v>68192303.21000001</v>
      </c>
      <c r="I711" s="278">
        <v>47562926.56</v>
      </c>
      <c r="J711" s="279">
        <f t="shared" si="10"/>
        <v>20629376.650000006</v>
      </c>
    </row>
    <row r="712" spans="1:10" ht="12.75">
      <c r="A712" s="271" t="s">
        <v>764</v>
      </c>
      <c r="B712" s="272">
        <v>200</v>
      </c>
      <c r="C712" s="273">
        <v>240</v>
      </c>
      <c r="D712" s="274">
        <v>412</v>
      </c>
      <c r="E712" s="275" t="s">
        <v>276</v>
      </c>
      <c r="F712" s="276" t="s">
        <v>1008</v>
      </c>
      <c r="G712" s="277" t="s">
        <v>1008</v>
      </c>
      <c r="H712" s="278">
        <v>68192303.21000001</v>
      </c>
      <c r="I712" s="278">
        <v>47562926.56</v>
      </c>
      <c r="J712" s="279">
        <f aca="true" t="shared" si="11" ref="J712:J775">H712-I712</f>
        <v>20629376.650000006</v>
      </c>
    </row>
    <row r="713" spans="1:10" ht="45">
      <c r="A713" s="271" t="s">
        <v>876</v>
      </c>
      <c r="B713" s="272">
        <v>200</v>
      </c>
      <c r="C713" s="273">
        <v>240</v>
      </c>
      <c r="D713" s="274">
        <v>412</v>
      </c>
      <c r="E713" s="275" t="s">
        <v>411</v>
      </c>
      <c r="F713" s="276" t="s">
        <v>1008</v>
      </c>
      <c r="G713" s="277" t="s">
        <v>1008</v>
      </c>
      <c r="H713" s="278">
        <v>9127400</v>
      </c>
      <c r="I713" s="278">
        <v>6391062.68</v>
      </c>
      <c r="J713" s="279">
        <f t="shared" si="11"/>
        <v>2736337.3200000003</v>
      </c>
    </row>
    <row r="714" spans="1:10" ht="45">
      <c r="A714" s="271" t="s">
        <v>877</v>
      </c>
      <c r="B714" s="272">
        <v>200</v>
      </c>
      <c r="C714" s="273">
        <v>240</v>
      </c>
      <c r="D714" s="274">
        <v>412</v>
      </c>
      <c r="E714" s="275" t="s">
        <v>412</v>
      </c>
      <c r="F714" s="276" t="s">
        <v>1008</v>
      </c>
      <c r="G714" s="277" t="s">
        <v>1008</v>
      </c>
      <c r="H714" s="278">
        <v>100000</v>
      </c>
      <c r="I714" s="278">
        <v>100000</v>
      </c>
      <c r="J714" s="279">
        <f t="shared" si="11"/>
        <v>0</v>
      </c>
    </row>
    <row r="715" spans="1:10" ht="22.5">
      <c r="A715" s="271" t="s">
        <v>431</v>
      </c>
      <c r="B715" s="272">
        <v>200</v>
      </c>
      <c r="C715" s="273">
        <v>240</v>
      </c>
      <c r="D715" s="274">
        <v>412</v>
      </c>
      <c r="E715" s="275" t="s">
        <v>412</v>
      </c>
      <c r="F715" s="280" t="s">
        <v>147</v>
      </c>
      <c r="G715" s="277" t="s">
        <v>1008</v>
      </c>
      <c r="H715" s="278">
        <v>100000</v>
      </c>
      <c r="I715" s="278">
        <v>100000</v>
      </c>
      <c r="J715" s="279">
        <f t="shared" si="11"/>
        <v>0</v>
      </c>
    </row>
    <row r="716" spans="1:10" ht="22.5">
      <c r="A716" s="244" t="s">
        <v>432</v>
      </c>
      <c r="B716" s="256">
        <v>200</v>
      </c>
      <c r="C716" s="245">
        <v>240</v>
      </c>
      <c r="D716" s="252">
        <v>412</v>
      </c>
      <c r="E716" s="253" t="s">
        <v>412</v>
      </c>
      <c r="F716" s="254" t="s">
        <v>147</v>
      </c>
      <c r="G716" s="255">
        <v>242</v>
      </c>
      <c r="H716" s="251">
        <v>100000</v>
      </c>
      <c r="I716" s="251">
        <v>100000</v>
      </c>
      <c r="J716" s="246">
        <f t="shared" si="11"/>
        <v>0</v>
      </c>
    </row>
    <row r="717" spans="1:10" ht="45">
      <c r="A717" s="271" t="s">
        <v>846</v>
      </c>
      <c r="B717" s="272">
        <v>200</v>
      </c>
      <c r="C717" s="273">
        <v>240</v>
      </c>
      <c r="D717" s="274">
        <v>412</v>
      </c>
      <c r="E717" s="275" t="s">
        <v>413</v>
      </c>
      <c r="F717" s="276" t="s">
        <v>1008</v>
      </c>
      <c r="G717" s="277" t="s">
        <v>1008</v>
      </c>
      <c r="H717" s="278">
        <v>107000</v>
      </c>
      <c r="I717" s="278">
        <v>107000</v>
      </c>
      <c r="J717" s="279">
        <f t="shared" si="11"/>
        <v>0</v>
      </c>
    </row>
    <row r="718" spans="1:10" ht="22.5">
      <c r="A718" s="271" t="s">
        <v>431</v>
      </c>
      <c r="B718" s="272">
        <v>200</v>
      </c>
      <c r="C718" s="273">
        <v>240</v>
      </c>
      <c r="D718" s="274">
        <v>412</v>
      </c>
      <c r="E718" s="275" t="s">
        <v>413</v>
      </c>
      <c r="F718" s="280" t="s">
        <v>147</v>
      </c>
      <c r="G718" s="277" t="s">
        <v>1008</v>
      </c>
      <c r="H718" s="278">
        <v>107000</v>
      </c>
      <c r="I718" s="278">
        <v>107000</v>
      </c>
      <c r="J718" s="279">
        <f t="shared" si="11"/>
        <v>0</v>
      </c>
    </row>
    <row r="719" spans="1:10" ht="22.5">
      <c r="A719" s="244" t="s">
        <v>432</v>
      </c>
      <c r="B719" s="256">
        <v>200</v>
      </c>
      <c r="C719" s="245">
        <v>240</v>
      </c>
      <c r="D719" s="252">
        <v>412</v>
      </c>
      <c r="E719" s="253" t="s">
        <v>413</v>
      </c>
      <c r="F719" s="254" t="s">
        <v>147</v>
      </c>
      <c r="G719" s="255">
        <v>242</v>
      </c>
      <c r="H719" s="251">
        <v>107000</v>
      </c>
      <c r="I719" s="251">
        <v>107000</v>
      </c>
      <c r="J719" s="246">
        <f t="shared" si="11"/>
        <v>0</v>
      </c>
    </row>
    <row r="720" spans="1:10" ht="45">
      <c r="A720" s="271" t="s">
        <v>847</v>
      </c>
      <c r="B720" s="272">
        <v>200</v>
      </c>
      <c r="C720" s="273">
        <v>240</v>
      </c>
      <c r="D720" s="274">
        <v>412</v>
      </c>
      <c r="E720" s="275" t="s">
        <v>414</v>
      </c>
      <c r="F720" s="276" t="s">
        <v>1008</v>
      </c>
      <c r="G720" s="277" t="s">
        <v>1008</v>
      </c>
      <c r="H720" s="278">
        <v>600000</v>
      </c>
      <c r="I720" s="278">
        <v>600000</v>
      </c>
      <c r="J720" s="279">
        <f t="shared" si="11"/>
        <v>0</v>
      </c>
    </row>
    <row r="721" spans="1:10" ht="22.5">
      <c r="A721" s="271" t="s">
        <v>431</v>
      </c>
      <c r="B721" s="272">
        <v>200</v>
      </c>
      <c r="C721" s="273">
        <v>240</v>
      </c>
      <c r="D721" s="274">
        <v>412</v>
      </c>
      <c r="E721" s="275" t="s">
        <v>414</v>
      </c>
      <c r="F721" s="280" t="s">
        <v>147</v>
      </c>
      <c r="G721" s="277" t="s">
        <v>1008</v>
      </c>
      <c r="H721" s="278">
        <v>600000</v>
      </c>
      <c r="I721" s="278">
        <v>600000</v>
      </c>
      <c r="J721" s="279">
        <f t="shared" si="11"/>
        <v>0</v>
      </c>
    </row>
    <row r="722" spans="1:10" ht="22.5">
      <c r="A722" s="244" t="s">
        <v>432</v>
      </c>
      <c r="B722" s="256">
        <v>200</v>
      </c>
      <c r="C722" s="245">
        <v>240</v>
      </c>
      <c r="D722" s="252">
        <v>412</v>
      </c>
      <c r="E722" s="253" t="s">
        <v>414</v>
      </c>
      <c r="F722" s="254" t="s">
        <v>147</v>
      </c>
      <c r="G722" s="255">
        <v>242</v>
      </c>
      <c r="H722" s="251">
        <v>600000</v>
      </c>
      <c r="I722" s="251">
        <v>600000</v>
      </c>
      <c r="J722" s="246">
        <f t="shared" si="11"/>
        <v>0</v>
      </c>
    </row>
    <row r="723" spans="1:10" ht="67.5">
      <c r="A723" s="271" t="s">
        <v>670</v>
      </c>
      <c r="B723" s="272">
        <v>200</v>
      </c>
      <c r="C723" s="273">
        <v>240</v>
      </c>
      <c r="D723" s="274">
        <v>412</v>
      </c>
      <c r="E723" s="275" t="s">
        <v>415</v>
      </c>
      <c r="F723" s="276" t="s">
        <v>1008</v>
      </c>
      <c r="G723" s="277" t="s">
        <v>1008</v>
      </c>
      <c r="H723" s="278">
        <v>100000</v>
      </c>
      <c r="I723" s="278">
        <v>100000</v>
      </c>
      <c r="J723" s="279">
        <f t="shared" si="11"/>
        <v>0</v>
      </c>
    </row>
    <row r="724" spans="1:10" ht="22.5">
      <c r="A724" s="271" t="s">
        <v>431</v>
      </c>
      <c r="B724" s="272">
        <v>200</v>
      </c>
      <c r="C724" s="273">
        <v>240</v>
      </c>
      <c r="D724" s="274">
        <v>412</v>
      </c>
      <c r="E724" s="275" t="s">
        <v>415</v>
      </c>
      <c r="F724" s="280" t="s">
        <v>147</v>
      </c>
      <c r="G724" s="277" t="s">
        <v>1008</v>
      </c>
      <c r="H724" s="278">
        <v>100000</v>
      </c>
      <c r="I724" s="278">
        <v>100000</v>
      </c>
      <c r="J724" s="279">
        <f t="shared" si="11"/>
        <v>0</v>
      </c>
    </row>
    <row r="725" spans="1:10" ht="22.5">
      <c r="A725" s="244" t="s">
        <v>432</v>
      </c>
      <c r="B725" s="256">
        <v>200</v>
      </c>
      <c r="C725" s="245">
        <v>240</v>
      </c>
      <c r="D725" s="252">
        <v>412</v>
      </c>
      <c r="E725" s="253" t="s">
        <v>415</v>
      </c>
      <c r="F725" s="254" t="s">
        <v>147</v>
      </c>
      <c r="G725" s="255">
        <v>242</v>
      </c>
      <c r="H725" s="251">
        <v>100000</v>
      </c>
      <c r="I725" s="251">
        <v>100000</v>
      </c>
      <c r="J725" s="246">
        <f t="shared" si="11"/>
        <v>0</v>
      </c>
    </row>
    <row r="726" spans="1:10" ht="33.75">
      <c r="A726" s="271" t="s">
        <v>57</v>
      </c>
      <c r="B726" s="272">
        <v>200</v>
      </c>
      <c r="C726" s="273">
        <v>240</v>
      </c>
      <c r="D726" s="274">
        <v>412</v>
      </c>
      <c r="E726" s="275" t="s">
        <v>416</v>
      </c>
      <c r="F726" s="276" t="s">
        <v>1008</v>
      </c>
      <c r="G726" s="277" t="s">
        <v>1008</v>
      </c>
      <c r="H726" s="278">
        <v>99000</v>
      </c>
      <c r="I726" s="278">
        <v>99000</v>
      </c>
      <c r="J726" s="279">
        <f t="shared" si="11"/>
        <v>0</v>
      </c>
    </row>
    <row r="727" spans="1:10" ht="22.5">
      <c r="A727" s="271" t="s">
        <v>49</v>
      </c>
      <c r="B727" s="272">
        <v>200</v>
      </c>
      <c r="C727" s="273">
        <v>240</v>
      </c>
      <c r="D727" s="274">
        <v>412</v>
      </c>
      <c r="E727" s="275" t="s">
        <v>416</v>
      </c>
      <c r="F727" s="280" t="s">
        <v>284</v>
      </c>
      <c r="G727" s="277" t="s">
        <v>1008</v>
      </c>
      <c r="H727" s="278">
        <v>99000</v>
      </c>
      <c r="I727" s="278">
        <v>99000</v>
      </c>
      <c r="J727" s="279">
        <f t="shared" si="11"/>
        <v>0</v>
      </c>
    </row>
    <row r="728" spans="1:10" ht="12.75">
      <c r="A728" s="244" t="s">
        <v>717</v>
      </c>
      <c r="B728" s="256">
        <v>200</v>
      </c>
      <c r="C728" s="245">
        <v>240</v>
      </c>
      <c r="D728" s="252">
        <v>412</v>
      </c>
      <c r="E728" s="253" t="s">
        <v>416</v>
      </c>
      <c r="F728" s="254" t="s">
        <v>284</v>
      </c>
      <c r="G728" s="255">
        <v>226</v>
      </c>
      <c r="H728" s="251">
        <v>99000</v>
      </c>
      <c r="I728" s="251">
        <v>99000</v>
      </c>
      <c r="J728" s="246">
        <f t="shared" si="11"/>
        <v>0</v>
      </c>
    </row>
    <row r="729" spans="1:10" ht="33.75">
      <c r="A729" s="271" t="s">
        <v>417</v>
      </c>
      <c r="B729" s="272">
        <v>200</v>
      </c>
      <c r="C729" s="273">
        <v>240</v>
      </c>
      <c r="D729" s="274">
        <v>412</v>
      </c>
      <c r="E729" s="275" t="s">
        <v>418</v>
      </c>
      <c r="F729" s="276" t="s">
        <v>1008</v>
      </c>
      <c r="G729" s="277" t="s">
        <v>1008</v>
      </c>
      <c r="H729" s="278">
        <v>5033200</v>
      </c>
      <c r="I729" s="278">
        <v>2296862.68</v>
      </c>
      <c r="J729" s="279">
        <f t="shared" si="11"/>
        <v>2736337.32</v>
      </c>
    </row>
    <row r="730" spans="1:10" ht="22.5">
      <c r="A730" s="271" t="s">
        <v>431</v>
      </c>
      <c r="B730" s="272">
        <v>200</v>
      </c>
      <c r="C730" s="273">
        <v>240</v>
      </c>
      <c r="D730" s="274">
        <v>412</v>
      </c>
      <c r="E730" s="275" t="s">
        <v>418</v>
      </c>
      <c r="F730" s="280" t="s">
        <v>147</v>
      </c>
      <c r="G730" s="277" t="s">
        <v>1008</v>
      </c>
      <c r="H730" s="278">
        <v>5033200</v>
      </c>
      <c r="I730" s="278">
        <v>2296862.68</v>
      </c>
      <c r="J730" s="279">
        <f t="shared" si="11"/>
        <v>2736337.32</v>
      </c>
    </row>
    <row r="731" spans="1:10" ht="22.5">
      <c r="A731" s="244" t="s">
        <v>432</v>
      </c>
      <c r="B731" s="256">
        <v>200</v>
      </c>
      <c r="C731" s="245">
        <v>240</v>
      </c>
      <c r="D731" s="252">
        <v>412</v>
      </c>
      <c r="E731" s="253" t="s">
        <v>418</v>
      </c>
      <c r="F731" s="254" t="s">
        <v>147</v>
      </c>
      <c r="G731" s="255">
        <v>242</v>
      </c>
      <c r="H731" s="251">
        <v>5033200</v>
      </c>
      <c r="I731" s="251">
        <v>2296862.68</v>
      </c>
      <c r="J731" s="246">
        <f t="shared" si="11"/>
        <v>2736337.32</v>
      </c>
    </row>
    <row r="732" spans="1:10" ht="33.75">
      <c r="A732" s="271" t="s">
        <v>541</v>
      </c>
      <c r="B732" s="272">
        <v>200</v>
      </c>
      <c r="C732" s="273">
        <v>240</v>
      </c>
      <c r="D732" s="274">
        <v>412</v>
      </c>
      <c r="E732" s="275" t="s">
        <v>419</v>
      </c>
      <c r="F732" s="276" t="s">
        <v>1008</v>
      </c>
      <c r="G732" s="277" t="s">
        <v>1008</v>
      </c>
      <c r="H732" s="278">
        <v>3088200</v>
      </c>
      <c r="I732" s="278">
        <v>3088200</v>
      </c>
      <c r="J732" s="279">
        <f t="shared" si="11"/>
        <v>0</v>
      </c>
    </row>
    <row r="733" spans="1:10" ht="22.5">
      <c r="A733" s="271" t="s">
        <v>431</v>
      </c>
      <c r="B733" s="272">
        <v>200</v>
      </c>
      <c r="C733" s="273">
        <v>240</v>
      </c>
      <c r="D733" s="274">
        <v>412</v>
      </c>
      <c r="E733" s="275" t="s">
        <v>419</v>
      </c>
      <c r="F733" s="280" t="s">
        <v>147</v>
      </c>
      <c r="G733" s="277" t="s">
        <v>1008</v>
      </c>
      <c r="H733" s="278">
        <v>3088200</v>
      </c>
      <c r="I733" s="278">
        <v>3088200</v>
      </c>
      <c r="J733" s="279">
        <f t="shared" si="11"/>
        <v>0</v>
      </c>
    </row>
    <row r="734" spans="1:10" ht="22.5">
      <c r="A734" s="244" t="s">
        <v>432</v>
      </c>
      <c r="B734" s="256">
        <v>200</v>
      </c>
      <c r="C734" s="245">
        <v>240</v>
      </c>
      <c r="D734" s="252">
        <v>412</v>
      </c>
      <c r="E734" s="253" t="s">
        <v>419</v>
      </c>
      <c r="F734" s="254" t="s">
        <v>147</v>
      </c>
      <c r="G734" s="255">
        <v>242</v>
      </c>
      <c r="H734" s="251">
        <v>3088200</v>
      </c>
      <c r="I734" s="251">
        <v>3088200</v>
      </c>
      <c r="J734" s="246">
        <f t="shared" si="11"/>
        <v>0</v>
      </c>
    </row>
    <row r="735" spans="1:10" ht="12.75">
      <c r="A735" s="271" t="s">
        <v>46</v>
      </c>
      <c r="B735" s="272">
        <v>200</v>
      </c>
      <c r="C735" s="273">
        <v>240</v>
      </c>
      <c r="D735" s="274">
        <v>412</v>
      </c>
      <c r="E735" s="275" t="s">
        <v>278</v>
      </c>
      <c r="F735" s="276" t="s">
        <v>1008</v>
      </c>
      <c r="G735" s="277" t="s">
        <v>1008</v>
      </c>
      <c r="H735" s="278">
        <v>59064903.21</v>
      </c>
      <c r="I735" s="278">
        <v>41171863.88</v>
      </c>
      <c r="J735" s="279">
        <f t="shared" si="11"/>
        <v>17893039.33</v>
      </c>
    </row>
    <row r="736" spans="1:10" ht="78.75">
      <c r="A736" s="271" t="s">
        <v>671</v>
      </c>
      <c r="B736" s="272">
        <v>200</v>
      </c>
      <c r="C736" s="273">
        <v>240</v>
      </c>
      <c r="D736" s="274">
        <v>412</v>
      </c>
      <c r="E736" s="275" t="s">
        <v>420</v>
      </c>
      <c r="F736" s="276" t="s">
        <v>1008</v>
      </c>
      <c r="G736" s="277" t="s">
        <v>1008</v>
      </c>
      <c r="H736" s="278">
        <v>59064903.21</v>
      </c>
      <c r="I736" s="278">
        <v>41171863.88</v>
      </c>
      <c r="J736" s="279">
        <f t="shared" si="11"/>
        <v>17893039.33</v>
      </c>
    </row>
    <row r="737" spans="1:10" ht="22.5">
      <c r="A737" s="271" t="s">
        <v>431</v>
      </c>
      <c r="B737" s="272">
        <v>200</v>
      </c>
      <c r="C737" s="273">
        <v>240</v>
      </c>
      <c r="D737" s="274">
        <v>412</v>
      </c>
      <c r="E737" s="275" t="s">
        <v>420</v>
      </c>
      <c r="F737" s="280" t="s">
        <v>147</v>
      </c>
      <c r="G737" s="277" t="s">
        <v>1008</v>
      </c>
      <c r="H737" s="278">
        <v>59064903.21</v>
      </c>
      <c r="I737" s="278">
        <v>41171863.88</v>
      </c>
      <c r="J737" s="279">
        <f t="shared" si="11"/>
        <v>17893039.33</v>
      </c>
    </row>
    <row r="738" spans="1:10" ht="22.5">
      <c r="A738" s="244" t="s">
        <v>432</v>
      </c>
      <c r="B738" s="256">
        <v>200</v>
      </c>
      <c r="C738" s="245">
        <v>240</v>
      </c>
      <c r="D738" s="252">
        <v>412</v>
      </c>
      <c r="E738" s="253" t="s">
        <v>420</v>
      </c>
      <c r="F738" s="254" t="s">
        <v>147</v>
      </c>
      <c r="G738" s="255">
        <v>242</v>
      </c>
      <c r="H738" s="251">
        <v>59064903.21</v>
      </c>
      <c r="I738" s="251">
        <v>41171863.88</v>
      </c>
      <c r="J738" s="246">
        <f t="shared" si="11"/>
        <v>17893039.33</v>
      </c>
    </row>
    <row r="739" spans="1:10" ht="12.75">
      <c r="A739" s="271" t="s">
        <v>354</v>
      </c>
      <c r="B739" s="272">
        <v>200</v>
      </c>
      <c r="C739" s="273">
        <v>240</v>
      </c>
      <c r="D739" s="274">
        <v>1000</v>
      </c>
      <c r="E739" s="275" t="s">
        <v>276</v>
      </c>
      <c r="F739" s="276" t="s">
        <v>1008</v>
      </c>
      <c r="G739" s="277" t="s">
        <v>1008</v>
      </c>
      <c r="H739" s="278">
        <v>524726245</v>
      </c>
      <c r="I739" s="278">
        <v>524509172.34999996</v>
      </c>
      <c r="J739" s="279">
        <f t="shared" si="11"/>
        <v>217072.65000003576</v>
      </c>
    </row>
    <row r="740" spans="1:10" ht="12.75">
      <c r="A740" s="271" t="s">
        <v>761</v>
      </c>
      <c r="B740" s="272">
        <v>200</v>
      </c>
      <c r="C740" s="273">
        <v>240</v>
      </c>
      <c r="D740" s="274">
        <v>1003</v>
      </c>
      <c r="E740" s="275" t="s">
        <v>276</v>
      </c>
      <c r="F740" s="276" t="s">
        <v>1008</v>
      </c>
      <c r="G740" s="277" t="s">
        <v>1008</v>
      </c>
      <c r="H740" s="278">
        <v>524726245</v>
      </c>
      <c r="I740" s="278">
        <v>524509172.34999996</v>
      </c>
      <c r="J740" s="279">
        <f t="shared" si="11"/>
        <v>217072.65000003576</v>
      </c>
    </row>
    <row r="741" spans="1:10" ht="90">
      <c r="A741" s="271" t="s">
        <v>668</v>
      </c>
      <c r="B741" s="272">
        <v>200</v>
      </c>
      <c r="C741" s="273">
        <v>240</v>
      </c>
      <c r="D741" s="274">
        <v>1003</v>
      </c>
      <c r="E741" s="275" t="s">
        <v>386</v>
      </c>
      <c r="F741" s="276" t="s">
        <v>1008</v>
      </c>
      <c r="G741" s="277" t="s">
        <v>1008</v>
      </c>
      <c r="H741" s="278">
        <v>511835545</v>
      </c>
      <c r="I741" s="278">
        <v>511835490.7</v>
      </c>
      <c r="J741" s="279">
        <f t="shared" si="11"/>
        <v>54.30000001192093</v>
      </c>
    </row>
    <row r="742" spans="1:10" ht="33.75">
      <c r="A742" s="271" t="s">
        <v>58</v>
      </c>
      <c r="B742" s="272">
        <v>200</v>
      </c>
      <c r="C742" s="273">
        <v>240</v>
      </c>
      <c r="D742" s="274">
        <v>1003</v>
      </c>
      <c r="E742" s="275" t="s">
        <v>421</v>
      </c>
      <c r="F742" s="276" t="s">
        <v>1008</v>
      </c>
      <c r="G742" s="277" t="s">
        <v>1008</v>
      </c>
      <c r="H742" s="278">
        <v>511835545</v>
      </c>
      <c r="I742" s="278">
        <v>511835490.7</v>
      </c>
      <c r="J742" s="279">
        <f t="shared" si="11"/>
        <v>54.30000001192093</v>
      </c>
    </row>
    <row r="743" spans="1:10" ht="22.5">
      <c r="A743" s="271" t="s">
        <v>49</v>
      </c>
      <c r="B743" s="272">
        <v>200</v>
      </c>
      <c r="C743" s="273">
        <v>240</v>
      </c>
      <c r="D743" s="274">
        <v>1003</v>
      </c>
      <c r="E743" s="275" t="s">
        <v>421</v>
      </c>
      <c r="F743" s="280" t="s">
        <v>284</v>
      </c>
      <c r="G743" s="277" t="s">
        <v>1008</v>
      </c>
      <c r="H743" s="278">
        <v>511835545</v>
      </c>
      <c r="I743" s="278">
        <v>511835490.7</v>
      </c>
      <c r="J743" s="279">
        <f t="shared" si="11"/>
        <v>54.30000001192093</v>
      </c>
    </row>
    <row r="744" spans="1:10" ht="12.75">
      <c r="A744" s="244" t="s">
        <v>720</v>
      </c>
      <c r="B744" s="256">
        <v>200</v>
      </c>
      <c r="C744" s="245">
        <v>240</v>
      </c>
      <c r="D744" s="252">
        <v>1003</v>
      </c>
      <c r="E744" s="253" t="s">
        <v>421</v>
      </c>
      <c r="F744" s="254" t="s">
        <v>284</v>
      </c>
      <c r="G744" s="255">
        <v>340</v>
      </c>
      <c r="H744" s="251">
        <v>511835545</v>
      </c>
      <c r="I744" s="251">
        <v>511835490.7</v>
      </c>
      <c r="J744" s="246">
        <f t="shared" si="11"/>
        <v>54.30000001192093</v>
      </c>
    </row>
    <row r="745" spans="1:10" ht="56.25">
      <c r="A745" s="271" t="s">
        <v>967</v>
      </c>
      <c r="B745" s="272">
        <v>200</v>
      </c>
      <c r="C745" s="273">
        <v>240</v>
      </c>
      <c r="D745" s="274">
        <v>1003</v>
      </c>
      <c r="E745" s="275" t="s">
        <v>324</v>
      </c>
      <c r="F745" s="276" t="s">
        <v>1008</v>
      </c>
      <c r="G745" s="277" t="s">
        <v>1008</v>
      </c>
      <c r="H745" s="278">
        <v>12890700</v>
      </c>
      <c r="I745" s="278">
        <v>12673681.65</v>
      </c>
      <c r="J745" s="279">
        <f t="shared" si="11"/>
        <v>217018.34999999963</v>
      </c>
    </row>
    <row r="746" spans="1:10" ht="67.5">
      <c r="A746" s="271" t="s">
        <v>672</v>
      </c>
      <c r="B746" s="272">
        <v>200</v>
      </c>
      <c r="C746" s="273">
        <v>240</v>
      </c>
      <c r="D746" s="274">
        <v>1003</v>
      </c>
      <c r="E746" s="275" t="s">
        <v>422</v>
      </c>
      <c r="F746" s="276" t="s">
        <v>1008</v>
      </c>
      <c r="G746" s="277" t="s">
        <v>1008</v>
      </c>
      <c r="H746" s="278">
        <v>12890700</v>
      </c>
      <c r="I746" s="278">
        <v>12673681.65</v>
      </c>
      <c r="J746" s="279">
        <f t="shared" si="11"/>
        <v>217018.34999999963</v>
      </c>
    </row>
    <row r="747" spans="1:10" ht="22.5">
      <c r="A747" s="271" t="s">
        <v>49</v>
      </c>
      <c r="B747" s="272">
        <v>200</v>
      </c>
      <c r="C747" s="273">
        <v>240</v>
      </c>
      <c r="D747" s="274">
        <v>1003</v>
      </c>
      <c r="E747" s="275" t="s">
        <v>422</v>
      </c>
      <c r="F747" s="280" t="s">
        <v>284</v>
      </c>
      <c r="G747" s="277" t="s">
        <v>1008</v>
      </c>
      <c r="H747" s="278">
        <v>12890700</v>
      </c>
      <c r="I747" s="278">
        <v>12673681.65</v>
      </c>
      <c r="J747" s="279">
        <f t="shared" si="11"/>
        <v>217018.34999999963</v>
      </c>
    </row>
    <row r="748" spans="1:10" ht="12.75">
      <c r="A748" s="244" t="s">
        <v>720</v>
      </c>
      <c r="B748" s="256">
        <v>200</v>
      </c>
      <c r="C748" s="245">
        <v>240</v>
      </c>
      <c r="D748" s="252">
        <v>1003</v>
      </c>
      <c r="E748" s="253" t="s">
        <v>422</v>
      </c>
      <c r="F748" s="254" t="s">
        <v>284</v>
      </c>
      <c r="G748" s="255">
        <v>340</v>
      </c>
      <c r="H748" s="251">
        <v>12890700</v>
      </c>
      <c r="I748" s="251">
        <v>12673681.65</v>
      </c>
      <c r="J748" s="246">
        <f t="shared" si="11"/>
        <v>217018.34999999963</v>
      </c>
    </row>
    <row r="749" spans="1:10" ht="22.5">
      <c r="A749" s="271" t="s">
        <v>750</v>
      </c>
      <c r="B749" s="272">
        <v>200</v>
      </c>
      <c r="C749" s="273">
        <v>256</v>
      </c>
      <c r="D749" s="274" t="s">
        <v>0</v>
      </c>
      <c r="E749" s="275" t="s">
        <v>276</v>
      </c>
      <c r="F749" s="276" t="s">
        <v>1008</v>
      </c>
      <c r="G749" s="277" t="s">
        <v>1008</v>
      </c>
      <c r="H749" s="278">
        <v>246035248.99999997</v>
      </c>
      <c r="I749" s="278">
        <v>241020135.31</v>
      </c>
      <c r="J749" s="279">
        <f t="shared" si="11"/>
        <v>5015113.689999968</v>
      </c>
    </row>
    <row r="750" spans="1:10" ht="12.75">
      <c r="A750" s="271" t="s">
        <v>354</v>
      </c>
      <c r="B750" s="272">
        <v>200</v>
      </c>
      <c r="C750" s="273">
        <v>256</v>
      </c>
      <c r="D750" s="274">
        <v>1000</v>
      </c>
      <c r="E750" s="275" t="s">
        <v>276</v>
      </c>
      <c r="F750" s="276" t="s">
        <v>1008</v>
      </c>
      <c r="G750" s="277" t="s">
        <v>1008</v>
      </c>
      <c r="H750" s="278">
        <v>246035248.99999997</v>
      </c>
      <c r="I750" s="278">
        <v>241020135.31</v>
      </c>
      <c r="J750" s="279">
        <f t="shared" si="11"/>
        <v>5015113.689999968</v>
      </c>
    </row>
    <row r="751" spans="1:10" ht="12.75">
      <c r="A751" s="271" t="s">
        <v>751</v>
      </c>
      <c r="B751" s="272">
        <v>200</v>
      </c>
      <c r="C751" s="273">
        <v>256</v>
      </c>
      <c r="D751" s="274">
        <v>1001</v>
      </c>
      <c r="E751" s="275" t="s">
        <v>276</v>
      </c>
      <c r="F751" s="276" t="s">
        <v>1008</v>
      </c>
      <c r="G751" s="277" t="s">
        <v>1008</v>
      </c>
      <c r="H751" s="278">
        <v>1606324</v>
      </c>
      <c r="I751" s="278">
        <v>1558259.15</v>
      </c>
      <c r="J751" s="279">
        <f t="shared" si="11"/>
        <v>48064.85000000009</v>
      </c>
    </row>
    <row r="752" spans="1:10" ht="12.75">
      <c r="A752" s="271" t="s">
        <v>46</v>
      </c>
      <c r="B752" s="272">
        <v>200</v>
      </c>
      <c r="C752" s="273">
        <v>256</v>
      </c>
      <c r="D752" s="274">
        <v>1001</v>
      </c>
      <c r="E752" s="275" t="s">
        <v>278</v>
      </c>
      <c r="F752" s="276" t="s">
        <v>1008</v>
      </c>
      <c r="G752" s="277" t="s">
        <v>1008</v>
      </c>
      <c r="H752" s="278">
        <v>1606324</v>
      </c>
      <c r="I752" s="278">
        <v>1558259.15</v>
      </c>
      <c r="J752" s="279">
        <f t="shared" si="11"/>
        <v>48064.85000000009</v>
      </c>
    </row>
    <row r="753" spans="1:10" ht="12.75">
      <c r="A753" s="271" t="s">
        <v>60</v>
      </c>
      <c r="B753" s="272">
        <v>200</v>
      </c>
      <c r="C753" s="273">
        <v>256</v>
      </c>
      <c r="D753" s="274">
        <v>1001</v>
      </c>
      <c r="E753" s="275" t="s">
        <v>423</v>
      </c>
      <c r="F753" s="276" t="s">
        <v>1008</v>
      </c>
      <c r="G753" s="277" t="s">
        <v>1008</v>
      </c>
      <c r="H753" s="278">
        <v>1606324</v>
      </c>
      <c r="I753" s="278">
        <v>1558259.15</v>
      </c>
      <c r="J753" s="279">
        <f t="shared" si="11"/>
        <v>48064.85000000009</v>
      </c>
    </row>
    <row r="754" spans="1:10" ht="12.75">
      <c r="A754" s="271" t="s">
        <v>59</v>
      </c>
      <c r="B754" s="272">
        <v>200</v>
      </c>
      <c r="C754" s="273">
        <v>256</v>
      </c>
      <c r="D754" s="274">
        <v>1001</v>
      </c>
      <c r="E754" s="275" t="s">
        <v>423</v>
      </c>
      <c r="F754" s="280" t="s">
        <v>424</v>
      </c>
      <c r="G754" s="277" t="s">
        <v>1008</v>
      </c>
      <c r="H754" s="278">
        <v>1606324</v>
      </c>
      <c r="I754" s="278">
        <v>1558259.15</v>
      </c>
      <c r="J754" s="279">
        <f t="shared" si="11"/>
        <v>48064.85000000009</v>
      </c>
    </row>
    <row r="755" spans="1:10" ht="22.5">
      <c r="A755" s="244" t="s">
        <v>152</v>
      </c>
      <c r="B755" s="256">
        <v>200</v>
      </c>
      <c r="C755" s="245">
        <v>256</v>
      </c>
      <c r="D755" s="252">
        <v>1001</v>
      </c>
      <c r="E755" s="253" t="s">
        <v>423</v>
      </c>
      <c r="F755" s="254" t="s">
        <v>424</v>
      </c>
      <c r="G755" s="255">
        <v>263</v>
      </c>
      <c r="H755" s="251">
        <v>1606324</v>
      </c>
      <c r="I755" s="251">
        <v>1558259.15</v>
      </c>
      <c r="J755" s="246">
        <f t="shared" si="11"/>
        <v>48064.85000000009</v>
      </c>
    </row>
    <row r="756" spans="1:10" ht="12.75">
      <c r="A756" s="271" t="s">
        <v>761</v>
      </c>
      <c r="B756" s="272">
        <v>200</v>
      </c>
      <c r="C756" s="273">
        <v>256</v>
      </c>
      <c r="D756" s="274">
        <v>1003</v>
      </c>
      <c r="E756" s="275" t="s">
        <v>276</v>
      </c>
      <c r="F756" s="276" t="s">
        <v>1008</v>
      </c>
      <c r="G756" s="277" t="s">
        <v>1008</v>
      </c>
      <c r="H756" s="278">
        <v>194563555</v>
      </c>
      <c r="I756" s="278">
        <v>191809903.53</v>
      </c>
      <c r="J756" s="279">
        <f t="shared" si="11"/>
        <v>2753651.469999999</v>
      </c>
    </row>
    <row r="757" spans="1:10" ht="33.75">
      <c r="A757" s="271" t="s">
        <v>878</v>
      </c>
      <c r="B757" s="272">
        <v>200</v>
      </c>
      <c r="C757" s="273">
        <v>256</v>
      </c>
      <c r="D757" s="274">
        <v>1003</v>
      </c>
      <c r="E757" s="275" t="s">
        <v>425</v>
      </c>
      <c r="F757" s="276" t="s">
        <v>1008</v>
      </c>
      <c r="G757" s="277" t="s">
        <v>1008</v>
      </c>
      <c r="H757" s="278">
        <v>2941600</v>
      </c>
      <c r="I757" s="278">
        <v>2693600</v>
      </c>
      <c r="J757" s="279">
        <f t="shared" si="11"/>
        <v>248000</v>
      </c>
    </row>
    <row r="758" spans="1:10" ht="67.5">
      <c r="A758" s="271" t="s">
        <v>673</v>
      </c>
      <c r="B758" s="272">
        <v>200</v>
      </c>
      <c r="C758" s="273">
        <v>256</v>
      </c>
      <c r="D758" s="274">
        <v>1003</v>
      </c>
      <c r="E758" s="275" t="s">
        <v>198</v>
      </c>
      <c r="F758" s="276" t="s">
        <v>1008</v>
      </c>
      <c r="G758" s="277" t="s">
        <v>1008</v>
      </c>
      <c r="H758" s="278">
        <v>2941600</v>
      </c>
      <c r="I758" s="278">
        <v>2693600</v>
      </c>
      <c r="J758" s="279">
        <f t="shared" si="11"/>
        <v>248000</v>
      </c>
    </row>
    <row r="759" spans="1:10" ht="22.5">
      <c r="A759" s="271" t="s">
        <v>49</v>
      </c>
      <c r="B759" s="272">
        <v>200</v>
      </c>
      <c r="C759" s="273">
        <v>256</v>
      </c>
      <c r="D759" s="274">
        <v>1003</v>
      </c>
      <c r="E759" s="275" t="s">
        <v>198</v>
      </c>
      <c r="F759" s="280" t="s">
        <v>284</v>
      </c>
      <c r="G759" s="277" t="s">
        <v>1008</v>
      </c>
      <c r="H759" s="278">
        <v>57500</v>
      </c>
      <c r="I759" s="278">
        <v>9500</v>
      </c>
      <c r="J759" s="279">
        <f t="shared" si="11"/>
        <v>48000</v>
      </c>
    </row>
    <row r="760" spans="1:10" ht="12.75">
      <c r="A760" s="244" t="s">
        <v>713</v>
      </c>
      <c r="B760" s="256">
        <v>200</v>
      </c>
      <c r="C760" s="245">
        <v>256</v>
      </c>
      <c r="D760" s="252">
        <v>1003</v>
      </c>
      <c r="E760" s="253" t="s">
        <v>198</v>
      </c>
      <c r="F760" s="254" t="s">
        <v>284</v>
      </c>
      <c r="G760" s="255">
        <v>221</v>
      </c>
      <c r="H760" s="251">
        <v>57500</v>
      </c>
      <c r="I760" s="251">
        <v>9500</v>
      </c>
      <c r="J760" s="246">
        <f t="shared" si="11"/>
        <v>48000</v>
      </c>
    </row>
    <row r="761" spans="1:10" ht="22.5">
      <c r="A761" s="271" t="s">
        <v>70</v>
      </c>
      <c r="B761" s="272">
        <v>200</v>
      </c>
      <c r="C761" s="273">
        <v>256</v>
      </c>
      <c r="D761" s="274">
        <v>1003</v>
      </c>
      <c r="E761" s="275" t="s">
        <v>198</v>
      </c>
      <c r="F761" s="280" t="s">
        <v>130</v>
      </c>
      <c r="G761" s="277" t="s">
        <v>1008</v>
      </c>
      <c r="H761" s="278">
        <v>2884100</v>
      </c>
      <c r="I761" s="278">
        <v>2684100</v>
      </c>
      <c r="J761" s="279">
        <f t="shared" si="11"/>
        <v>200000</v>
      </c>
    </row>
    <row r="762" spans="1:10" ht="12.75">
      <c r="A762" s="244" t="s">
        <v>117</v>
      </c>
      <c r="B762" s="256">
        <v>200</v>
      </c>
      <c r="C762" s="245">
        <v>256</v>
      </c>
      <c r="D762" s="252">
        <v>1003</v>
      </c>
      <c r="E762" s="253" t="s">
        <v>198</v>
      </c>
      <c r="F762" s="254" t="s">
        <v>130</v>
      </c>
      <c r="G762" s="255">
        <v>262</v>
      </c>
      <c r="H762" s="251">
        <v>2884100</v>
      </c>
      <c r="I762" s="251">
        <v>2684100</v>
      </c>
      <c r="J762" s="246">
        <f t="shared" si="11"/>
        <v>200000</v>
      </c>
    </row>
    <row r="763" spans="1:10" ht="56.25">
      <c r="A763" s="271" t="s">
        <v>967</v>
      </c>
      <c r="B763" s="272">
        <v>200</v>
      </c>
      <c r="C763" s="273">
        <v>256</v>
      </c>
      <c r="D763" s="274">
        <v>1003</v>
      </c>
      <c r="E763" s="275" t="s">
        <v>324</v>
      </c>
      <c r="F763" s="276" t="s">
        <v>1008</v>
      </c>
      <c r="G763" s="277" t="s">
        <v>1008</v>
      </c>
      <c r="H763" s="278">
        <v>101347200</v>
      </c>
      <c r="I763" s="278">
        <v>99427200</v>
      </c>
      <c r="J763" s="279">
        <f t="shared" si="11"/>
        <v>1920000</v>
      </c>
    </row>
    <row r="764" spans="1:10" ht="45">
      <c r="A764" s="271" t="s">
        <v>879</v>
      </c>
      <c r="B764" s="272">
        <v>200</v>
      </c>
      <c r="C764" s="273">
        <v>256</v>
      </c>
      <c r="D764" s="274">
        <v>1003</v>
      </c>
      <c r="E764" s="275" t="s">
        <v>199</v>
      </c>
      <c r="F764" s="276" t="s">
        <v>1008</v>
      </c>
      <c r="G764" s="277" t="s">
        <v>1008</v>
      </c>
      <c r="H764" s="278">
        <v>101347200</v>
      </c>
      <c r="I764" s="278">
        <v>99427200</v>
      </c>
      <c r="J764" s="279">
        <f t="shared" si="11"/>
        <v>1920000</v>
      </c>
    </row>
    <row r="765" spans="1:10" ht="22.5">
      <c r="A765" s="271" t="s">
        <v>49</v>
      </c>
      <c r="B765" s="272">
        <v>200</v>
      </c>
      <c r="C765" s="273">
        <v>256</v>
      </c>
      <c r="D765" s="274">
        <v>1003</v>
      </c>
      <c r="E765" s="275" t="s">
        <v>199</v>
      </c>
      <c r="F765" s="280" t="s">
        <v>284</v>
      </c>
      <c r="G765" s="277" t="s">
        <v>1008</v>
      </c>
      <c r="H765" s="278">
        <v>1407581</v>
      </c>
      <c r="I765" s="278">
        <v>1407581</v>
      </c>
      <c r="J765" s="279">
        <f t="shared" si="11"/>
        <v>0</v>
      </c>
    </row>
    <row r="766" spans="1:10" ht="12.75">
      <c r="A766" s="244" t="s">
        <v>713</v>
      </c>
      <c r="B766" s="256">
        <v>200</v>
      </c>
      <c r="C766" s="245">
        <v>256</v>
      </c>
      <c r="D766" s="252">
        <v>1003</v>
      </c>
      <c r="E766" s="253" t="s">
        <v>199</v>
      </c>
      <c r="F766" s="254" t="s">
        <v>284</v>
      </c>
      <c r="G766" s="255">
        <v>221</v>
      </c>
      <c r="H766" s="251">
        <v>1407581</v>
      </c>
      <c r="I766" s="251">
        <v>1407581</v>
      </c>
      <c r="J766" s="246">
        <f t="shared" si="11"/>
        <v>0</v>
      </c>
    </row>
    <row r="767" spans="1:10" ht="22.5">
      <c r="A767" s="271" t="s">
        <v>70</v>
      </c>
      <c r="B767" s="272">
        <v>200</v>
      </c>
      <c r="C767" s="273">
        <v>256</v>
      </c>
      <c r="D767" s="274">
        <v>1003</v>
      </c>
      <c r="E767" s="275" t="s">
        <v>199</v>
      </c>
      <c r="F767" s="280" t="s">
        <v>130</v>
      </c>
      <c r="G767" s="277" t="s">
        <v>1008</v>
      </c>
      <c r="H767" s="278">
        <v>99939619</v>
      </c>
      <c r="I767" s="278">
        <v>98019619</v>
      </c>
      <c r="J767" s="279">
        <f t="shared" si="11"/>
        <v>1920000</v>
      </c>
    </row>
    <row r="768" spans="1:10" ht="12.75">
      <c r="A768" s="244" t="s">
        <v>117</v>
      </c>
      <c r="B768" s="256">
        <v>200</v>
      </c>
      <c r="C768" s="245">
        <v>256</v>
      </c>
      <c r="D768" s="252">
        <v>1003</v>
      </c>
      <c r="E768" s="253" t="s">
        <v>199</v>
      </c>
      <c r="F768" s="254" t="s">
        <v>130</v>
      </c>
      <c r="G768" s="255">
        <v>262</v>
      </c>
      <c r="H768" s="251">
        <v>99939619</v>
      </c>
      <c r="I768" s="251">
        <v>98019619</v>
      </c>
      <c r="J768" s="246">
        <f t="shared" si="11"/>
        <v>1920000</v>
      </c>
    </row>
    <row r="769" spans="1:10" ht="12.75">
      <c r="A769" s="271" t="s">
        <v>46</v>
      </c>
      <c r="B769" s="272">
        <v>200</v>
      </c>
      <c r="C769" s="273">
        <v>256</v>
      </c>
      <c r="D769" s="274">
        <v>1003</v>
      </c>
      <c r="E769" s="275" t="s">
        <v>278</v>
      </c>
      <c r="F769" s="276" t="s">
        <v>1008</v>
      </c>
      <c r="G769" s="277" t="s">
        <v>1008</v>
      </c>
      <c r="H769" s="278">
        <v>90274755</v>
      </c>
      <c r="I769" s="278">
        <v>89689103.53</v>
      </c>
      <c r="J769" s="279">
        <f t="shared" si="11"/>
        <v>585651.4699999988</v>
      </c>
    </row>
    <row r="770" spans="1:10" ht="45">
      <c r="A770" s="271" t="s">
        <v>880</v>
      </c>
      <c r="B770" s="272">
        <v>200</v>
      </c>
      <c r="C770" s="273">
        <v>256</v>
      </c>
      <c r="D770" s="274">
        <v>1003</v>
      </c>
      <c r="E770" s="275" t="s">
        <v>200</v>
      </c>
      <c r="F770" s="276" t="s">
        <v>1008</v>
      </c>
      <c r="G770" s="277" t="s">
        <v>1008</v>
      </c>
      <c r="H770" s="278">
        <v>1189300</v>
      </c>
      <c r="I770" s="278">
        <v>1183058</v>
      </c>
      <c r="J770" s="279">
        <f t="shared" si="11"/>
        <v>6242</v>
      </c>
    </row>
    <row r="771" spans="1:10" ht="22.5">
      <c r="A771" s="271" t="s">
        <v>49</v>
      </c>
      <c r="B771" s="272">
        <v>200</v>
      </c>
      <c r="C771" s="273">
        <v>256</v>
      </c>
      <c r="D771" s="274">
        <v>1003</v>
      </c>
      <c r="E771" s="275" t="s">
        <v>200</v>
      </c>
      <c r="F771" s="280" t="s">
        <v>284</v>
      </c>
      <c r="G771" s="277" t="s">
        <v>1008</v>
      </c>
      <c r="H771" s="278">
        <v>5258</v>
      </c>
      <c r="I771" s="278">
        <v>5258</v>
      </c>
      <c r="J771" s="279">
        <f t="shared" si="11"/>
        <v>0</v>
      </c>
    </row>
    <row r="772" spans="1:10" ht="12.75">
      <c r="A772" s="244" t="s">
        <v>713</v>
      </c>
      <c r="B772" s="256">
        <v>200</v>
      </c>
      <c r="C772" s="245">
        <v>256</v>
      </c>
      <c r="D772" s="252">
        <v>1003</v>
      </c>
      <c r="E772" s="253" t="s">
        <v>200</v>
      </c>
      <c r="F772" s="254" t="s">
        <v>284</v>
      </c>
      <c r="G772" s="255">
        <v>221</v>
      </c>
      <c r="H772" s="251">
        <v>5258</v>
      </c>
      <c r="I772" s="251">
        <v>5258</v>
      </c>
      <c r="J772" s="246">
        <f t="shared" si="11"/>
        <v>0</v>
      </c>
    </row>
    <row r="773" spans="1:10" ht="22.5">
      <c r="A773" s="271" t="s">
        <v>70</v>
      </c>
      <c r="B773" s="272">
        <v>200</v>
      </c>
      <c r="C773" s="273">
        <v>256</v>
      </c>
      <c r="D773" s="274">
        <v>1003</v>
      </c>
      <c r="E773" s="275" t="s">
        <v>200</v>
      </c>
      <c r="F773" s="280" t="s">
        <v>130</v>
      </c>
      <c r="G773" s="277" t="s">
        <v>1008</v>
      </c>
      <c r="H773" s="278">
        <v>1184042</v>
      </c>
      <c r="I773" s="278">
        <v>1177800</v>
      </c>
      <c r="J773" s="279">
        <f t="shared" si="11"/>
        <v>6242</v>
      </c>
    </row>
    <row r="774" spans="1:10" ht="12.75">
      <c r="A774" s="244" t="s">
        <v>117</v>
      </c>
      <c r="B774" s="256">
        <v>200</v>
      </c>
      <c r="C774" s="245">
        <v>256</v>
      </c>
      <c r="D774" s="252">
        <v>1003</v>
      </c>
      <c r="E774" s="253" t="s">
        <v>200</v>
      </c>
      <c r="F774" s="254" t="s">
        <v>130</v>
      </c>
      <c r="G774" s="255">
        <v>262</v>
      </c>
      <c r="H774" s="251">
        <v>1184042</v>
      </c>
      <c r="I774" s="251">
        <v>1177800</v>
      </c>
      <c r="J774" s="246">
        <f t="shared" si="11"/>
        <v>6242</v>
      </c>
    </row>
    <row r="775" spans="1:10" ht="78.75">
      <c r="A775" s="271" t="s">
        <v>542</v>
      </c>
      <c r="B775" s="272">
        <v>200</v>
      </c>
      <c r="C775" s="273">
        <v>256</v>
      </c>
      <c r="D775" s="274">
        <v>1003</v>
      </c>
      <c r="E775" s="275" t="s">
        <v>201</v>
      </c>
      <c r="F775" s="276" t="s">
        <v>1008</v>
      </c>
      <c r="G775" s="277" t="s">
        <v>1008</v>
      </c>
      <c r="H775" s="278">
        <v>9466700</v>
      </c>
      <c r="I775" s="278">
        <v>8895120.24</v>
      </c>
      <c r="J775" s="279">
        <f t="shared" si="11"/>
        <v>571579.7599999998</v>
      </c>
    </row>
    <row r="776" spans="1:10" ht="22.5">
      <c r="A776" s="271" t="s">
        <v>70</v>
      </c>
      <c r="B776" s="272">
        <v>200</v>
      </c>
      <c r="C776" s="273">
        <v>256</v>
      </c>
      <c r="D776" s="274">
        <v>1003</v>
      </c>
      <c r="E776" s="275" t="s">
        <v>201</v>
      </c>
      <c r="F776" s="280" t="s">
        <v>130</v>
      </c>
      <c r="G776" s="277" t="s">
        <v>1008</v>
      </c>
      <c r="H776" s="278">
        <v>9466700</v>
      </c>
      <c r="I776" s="278">
        <v>8895120.24</v>
      </c>
      <c r="J776" s="279">
        <f aca="true" t="shared" si="12" ref="J776:J839">H776-I776</f>
        <v>571579.7599999998</v>
      </c>
    </row>
    <row r="777" spans="1:10" ht="12.75">
      <c r="A777" s="244" t="s">
        <v>117</v>
      </c>
      <c r="B777" s="256">
        <v>200</v>
      </c>
      <c r="C777" s="245">
        <v>256</v>
      </c>
      <c r="D777" s="252">
        <v>1003</v>
      </c>
      <c r="E777" s="253" t="s">
        <v>201</v>
      </c>
      <c r="F777" s="254" t="s">
        <v>130</v>
      </c>
      <c r="G777" s="255">
        <v>262</v>
      </c>
      <c r="H777" s="251">
        <v>9466700</v>
      </c>
      <c r="I777" s="251">
        <v>8895120.24</v>
      </c>
      <c r="J777" s="246">
        <f t="shared" si="12"/>
        <v>571579.7599999998</v>
      </c>
    </row>
    <row r="778" spans="1:10" ht="33.75">
      <c r="A778" s="271" t="s">
        <v>1027</v>
      </c>
      <c r="B778" s="272">
        <v>200</v>
      </c>
      <c r="C778" s="273">
        <v>256</v>
      </c>
      <c r="D778" s="274">
        <v>1003</v>
      </c>
      <c r="E778" s="275" t="s">
        <v>202</v>
      </c>
      <c r="F778" s="276" t="s">
        <v>1008</v>
      </c>
      <c r="G778" s="277" t="s">
        <v>1008</v>
      </c>
      <c r="H778" s="278">
        <v>368300</v>
      </c>
      <c r="I778" s="278">
        <v>368300</v>
      </c>
      <c r="J778" s="279">
        <f t="shared" si="12"/>
        <v>0</v>
      </c>
    </row>
    <row r="779" spans="1:10" ht="12.75">
      <c r="A779" s="271" t="s">
        <v>543</v>
      </c>
      <c r="B779" s="272">
        <v>200</v>
      </c>
      <c r="C779" s="273">
        <v>256</v>
      </c>
      <c r="D779" s="274">
        <v>1003</v>
      </c>
      <c r="E779" s="275" t="s">
        <v>202</v>
      </c>
      <c r="F779" s="280" t="s">
        <v>203</v>
      </c>
      <c r="G779" s="277" t="s">
        <v>1008</v>
      </c>
      <c r="H779" s="278">
        <v>368300</v>
      </c>
      <c r="I779" s="278">
        <v>368300</v>
      </c>
      <c r="J779" s="279">
        <f t="shared" si="12"/>
        <v>0</v>
      </c>
    </row>
    <row r="780" spans="1:10" ht="12.75">
      <c r="A780" s="244" t="s">
        <v>717</v>
      </c>
      <c r="B780" s="256">
        <v>200</v>
      </c>
      <c r="C780" s="245">
        <v>256</v>
      </c>
      <c r="D780" s="252">
        <v>1003</v>
      </c>
      <c r="E780" s="253" t="s">
        <v>202</v>
      </c>
      <c r="F780" s="254" t="s">
        <v>203</v>
      </c>
      <c r="G780" s="255">
        <v>226</v>
      </c>
      <c r="H780" s="251">
        <v>125000</v>
      </c>
      <c r="I780" s="251">
        <v>125000</v>
      </c>
      <c r="J780" s="246">
        <f t="shared" si="12"/>
        <v>0</v>
      </c>
    </row>
    <row r="781" spans="1:10" ht="12.75">
      <c r="A781" s="244" t="s">
        <v>718</v>
      </c>
      <c r="B781" s="256">
        <v>200</v>
      </c>
      <c r="C781" s="245">
        <v>256</v>
      </c>
      <c r="D781" s="252">
        <v>1003</v>
      </c>
      <c r="E781" s="253" t="s">
        <v>202</v>
      </c>
      <c r="F781" s="254" t="s">
        <v>203</v>
      </c>
      <c r="G781" s="255">
        <v>290</v>
      </c>
      <c r="H781" s="251">
        <v>27000</v>
      </c>
      <c r="I781" s="251">
        <v>27000</v>
      </c>
      <c r="J781" s="246">
        <f t="shared" si="12"/>
        <v>0</v>
      </c>
    </row>
    <row r="782" spans="1:10" ht="12.75">
      <c r="A782" s="244" t="s">
        <v>720</v>
      </c>
      <c r="B782" s="256">
        <v>200</v>
      </c>
      <c r="C782" s="245">
        <v>256</v>
      </c>
      <c r="D782" s="252">
        <v>1003</v>
      </c>
      <c r="E782" s="253" t="s">
        <v>202</v>
      </c>
      <c r="F782" s="254" t="s">
        <v>203</v>
      </c>
      <c r="G782" s="255">
        <v>340</v>
      </c>
      <c r="H782" s="251">
        <v>216300</v>
      </c>
      <c r="I782" s="251">
        <v>216300</v>
      </c>
      <c r="J782" s="246">
        <f t="shared" si="12"/>
        <v>0</v>
      </c>
    </row>
    <row r="783" spans="1:10" ht="56.25">
      <c r="A783" s="271" t="s">
        <v>702</v>
      </c>
      <c r="B783" s="272">
        <v>200</v>
      </c>
      <c r="C783" s="273">
        <v>256</v>
      </c>
      <c r="D783" s="274">
        <v>1003</v>
      </c>
      <c r="E783" s="275" t="s">
        <v>204</v>
      </c>
      <c r="F783" s="276" t="s">
        <v>1008</v>
      </c>
      <c r="G783" s="277" t="s">
        <v>1008</v>
      </c>
      <c r="H783" s="278">
        <v>78928500</v>
      </c>
      <c r="I783" s="278">
        <v>78928500</v>
      </c>
      <c r="J783" s="279">
        <f t="shared" si="12"/>
        <v>0</v>
      </c>
    </row>
    <row r="784" spans="1:10" ht="22.5">
      <c r="A784" s="271" t="s">
        <v>49</v>
      </c>
      <c r="B784" s="272">
        <v>200</v>
      </c>
      <c r="C784" s="273">
        <v>256</v>
      </c>
      <c r="D784" s="274">
        <v>1003</v>
      </c>
      <c r="E784" s="275" t="s">
        <v>204</v>
      </c>
      <c r="F784" s="280" t="s">
        <v>284</v>
      </c>
      <c r="G784" s="277" t="s">
        <v>1008</v>
      </c>
      <c r="H784" s="278">
        <v>29500</v>
      </c>
      <c r="I784" s="278">
        <v>29500</v>
      </c>
      <c r="J784" s="279">
        <f t="shared" si="12"/>
        <v>0</v>
      </c>
    </row>
    <row r="785" spans="1:10" ht="12.75">
      <c r="A785" s="244" t="s">
        <v>713</v>
      </c>
      <c r="B785" s="256">
        <v>200</v>
      </c>
      <c r="C785" s="245">
        <v>256</v>
      </c>
      <c r="D785" s="252">
        <v>1003</v>
      </c>
      <c r="E785" s="253" t="s">
        <v>204</v>
      </c>
      <c r="F785" s="254" t="s">
        <v>284</v>
      </c>
      <c r="G785" s="255">
        <v>221</v>
      </c>
      <c r="H785" s="251">
        <v>29500</v>
      </c>
      <c r="I785" s="251">
        <v>29500</v>
      </c>
      <c r="J785" s="246">
        <f t="shared" si="12"/>
        <v>0</v>
      </c>
    </row>
    <row r="786" spans="1:10" ht="22.5">
      <c r="A786" s="271" t="s">
        <v>70</v>
      </c>
      <c r="B786" s="272">
        <v>200</v>
      </c>
      <c r="C786" s="273">
        <v>256</v>
      </c>
      <c r="D786" s="274">
        <v>1003</v>
      </c>
      <c r="E786" s="275" t="s">
        <v>204</v>
      </c>
      <c r="F786" s="280" t="s">
        <v>130</v>
      </c>
      <c r="G786" s="277" t="s">
        <v>1008</v>
      </c>
      <c r="H786" s="278">
        <v>78899000</v>
      </c>
      <c r="I786" s="278">
        <v>78899000</v>
      </c>
      <c r="J786" s="279">
        <f t="shared" si="12"/>
        <v>0</v>
      </c>
    </row>
    <row r="787" spans="1:10" ht="12.75">
      <c r="A787" s="244" t="s">
        <v>117</v>
      </c>
      <c r="B787" s="256">
        <v>200</v>
      </c>
      <c r="C787" s="245">
        <v>256</v>
      </c>
      <c r="D787" s="252">
        <v>1003</v>
      </c>
      <c r="E787" s="253" t="s">
        <v>204</v>
      </c>
      <c r="F787" s="254" t="s">
        <v>130</v>
      </c>
      <c r="G787" s="255">
        <v>262</v>
      </c>
      <c r="H787" s="251">
        <v>78899000</v>
      </c>
      <c r="I787" s="251">
        <v>78899000</v>
      </c>
      <c r="J787" s="246">
        <f t="shared" si="12"/>
        <v>0</v>
      </c>
    </row>
    <row r="788" spans="1:10" ht="45">
      <c r="A788" s="271" t="s">
        <v>906</v>
      </c>
      <c r="B788" s="272">
        <v>200</v>
      </c>
      <c r="C788" s="273">
        <v>256</v>
      </c>
      <c r="D788" s="274">
        <v>1003</v>
      </c>
      <c r="E788" s="275" t="s">
        <v>205</v>
      </c>
      <c r="F788" s="276" t="s">
        <v>1008</v>
      </c>
      <c r="G788" s="277" t="s">
        <v>1008</v>
      </c>
      <c r="H788" s="278">
        <v>321955</v>
      </c>
      <c r="I788" s="278">
        <v>314125.29</v>
      </c>
      <c r="J788" s="279">
        <f t="shared" si="12"/>
        <v>7829.710000000021</v>
      </c>
    </row>
    <row r="789" spans="1:10" ht="22.5">
      <c r="A789" s="271" t="s">
        <v>49</v>
      </c>
      <c r="B789" s="272">
        <v>200</v>
      </c>
      <c r="C789" s="273">
        <v>256</v>
      </c>
      <c r="D789" s="274">
        <v>1003</v>
      </c>
      <c r="E789" s="275" t="s">
        <v>205</v>
      </c>
      <c r="F789" s="280" t="s">
        <v>284</v>
      </c>
      <c r="G789" s="277" t="s">
        <v>1008</v>
      </c>
      <c r="H789" s="278">
        <v>3214</v>
      </c>
      <c r="I789" s="278">
        <v>405.29</v>
      </c>
      <c r="J789" s="279">
        <f t="shared" si="12"/>
        <v>2808.71</v>
      </c>
    </row>
    <row r="790" spans="1:10" ht="12.75">
      <c r="A790" s="244" t="s">
        <v>713</v>
      </c>
      <c r="B790" s="256">
        <v>200</v>
      </c>
      <c r="C790" s="245">
        <v>256</v>
      </c>
      <c r="D790" s="252">
        <v>1003</v>
      </c>
      <c r="E790" s="253" t="s">
        <v>205</v>
      </c>
      <c r="F790" s="254" t="s">
        <v>284</v>
      </c>
      <c r="G790" s="255">
        <v>221</v>
      </c>
      <c r="H790" s="251">
        <v>3214</v>
      </c>
      <c r="I790" s="251">
        <v>405.29</v>
      </c>
      <c r="J790" s="246">
        <f t="shared" si="12"/>
        <v>2808.71</v>
      </c>
    </row>
    <row r="791" spans="1:10" ht="22.5">
      <c r="A791" s="271" t="s">
        <v>69</v>
      </c>
      <c r="B791" s="272">
        <v>200</v>
      </c>
      <c r="C791" s="273">
        <v>256</v>
      </c>
      <c r="D791" s="274">
        <v>1003</v>
      </c>
      <c r="E791" s="275" t="s">
        <v>205</v>
      </c>
      <c r="F791" s="280" t="s">
        <v>360</v>
      </c>
      <c r="G791" s="277" t="s">
        <v>1008</v>
      </c>
      <c r="H791" s="278">
        <v>318741</v>
      </c>
      <c r="I791" s="278">
        <v>313720</v>
      </c>
      <c r="J791" s="279">
        <f t="shared" si="12"/>
        <v>5021</v>
      </c>
    </row>
    <row r="792" spans="1:10" ht="12.75">
      <c r="A792" s="244" t="s">
        <v>117</v>
      </c>
      <c r="B792" s="256">
        <v>200</v>
      </c>
      <c r="C792" s="245">
        <v>256</v>
      </c>
      <c r="D792" s="252">
        <v>1003</v>
      </c>
      <c r="E792" s="253" t="s">
        <v>205</v>
      </c>
      <c r="F792" s="254" t="s">
        <v>360</v>
      </c>
      <c r="G792" s="255">
        <v>262</v>
      </c>
      <c r="H792" s="251">
        <v>318741</v>
      </c>
      <c r="I792" s="251">
        <v>313720</v>
      </c>
      <c r="J792" s="246">
        <f t="shared" si="12"/>
        <v>5021</v>
      </c>
    </row>
    <row r="793" spans="1:10" ht="12.75">
      <c r="A793" s="271" t="s">
        <v>760</v>
      </c>
      <c r="B793" s="272">
        <v>200</v>
      </c>
      <c r="C793" s="273">
        <v>256</v>
      </c>
      <c r="D793" s="274">
        <v>1004</v>
      </c>
      <c r="E793" s="275" t="s">
        <v>276</v>
      </c>
      <c r="F793" s="276" t="s">
        <v>1008</v>
      </c>
      <c r="G793" s="277" t="s">
        <v>1008</v>
      </c>
      <c r="H793" s="278">
        <v>9702200</v>
      </c>
      <c r="I793" s="278">
        <v>9702200</v>
      </c>
      <c r="J793" s="279">
        <f t="shared" si="12"/>
        <v>0</v>
      </c>
    </row>
    <row r="794" spans="1:10" ht="33.75">
      <c r="A794" s="271" t="s">
        <v>878</v>
      </c>
      <c r="B794" s="272">
        <v>200</v>
      </c>
      <c r="C794" s="273">
        <v>256</v>
      </c>
      <c r="D794" s="274">
        <v>1004</v>
      </c>
      <c r="E794" s="275" t="s">
        <v>425</v>
      </c>
      <c r="F794" s="276" t="s">
        <v>1008</v>
      </c>
      <c r="G794" s="277" t="s">
        <v>1008</v>
      </c>
      <c r="H794" s="278">
        <v>9702200</v>
      </c>
      <c r="I794" s="278">
        <v>9702200</v>
      </c>
      <c r="J794" s="279">
        <f t="shared" si="12"/>
        <v>0</v>
      </c>
    </row>
    <row r="795" spans="1:10" ht="33.75">
      <c r="A795" s="271" t="s">
        <v>886</v>
      </c>
      <c r="B795" s="272">
        <v>200</v>
      </c>
      <c r="C795" s="273">
        <v>256</v>
      </c>
      <c r="D795" s="274">
        <v>1004</v>
      </c>
      <c r="E795" s="275" t="s">
        <v>206</v>
      </c>
      <c r="F795" s="276" t="s">
        <v>1008</v>
      </c>
      <c r="G795" s="277" t="s">
        <v>1008</v>
      </c>
      <c r="H795" s="278">
        <v>9702200</v>
      </c>
      <c r="I795" s="278">
        <v>9702200</v>
      </c>
      <c r="J795" s="279">
        <f t="shared" si="12"/>
        <v>0</v>
      </c>
    </row>
    <row r="796" spans="1:10" ht="22.5">
      <c r="A796" s="271" t="s">
        <v>49</v>
      </c>
      <c r="B796" s="272">
        <v>200</v>
      </c>
      <c r="C796" s="273">
        <v>256</v>
      </c>
      <c r="D796" s="274">
        <v>1004</v>
      </c>
      <c r="E796" s="275" t="s">
        <v>206</v>
      </c>
      <c r="F796" s="280" t="s">
        <v>284</v>
      </c>
      <c r="G796" s="277" t="s">
        <v>1008</v>
      </c>
      <c r="H796" s="278">
        <v>6000</v>
      </c>
      <c r="I796" s="278">
        <v>6000</v>
      </c>
      <c r="J796" s="279">
        <f t="shared" si="12"/>
        <v>0</v>
      </c>
    </row>
    <row r="797" spans="1:10" ht="12.75">
      <c r="A797" s="244" t="s">
        <v>713</v>
      </c>
      <c r="B797" s="256">
        <v>200</v>
      </c>
      <c r="C797" s="245">
        <v>256</v>
      </c>
      <c r="D797" s="252">
        <v>1004</v>
      </c>
      <c r="E797" s="253" t="s">
        <v>206</v>
      </c>
      <c r="F797" s="254" t="s">
        <v>284</v>
      </c>
      <c r="G797" s="255">
        <v>221</v>
      </c>
      <c r="H797" s="251">
        <v>6000</v>
      </c>
      <c r="I797" s="251">
        <v>6000</v>
      </c>
      <c r="J797" s="246">
        <f t="shared" si="12"/>
        <v>0</v>
      </c>
    </row>
    <row r="798" spans="1:10" ht="22.5">
      <c r="A798" s="271" t="s">
        <v>70</v>
      </c>
      <c r="B798" s="272">
        <v>200</v>
      </c>
      <c r="C798" s="273">
        <v>256</v>
      </c>
      <c r="D798" s="274">
        <v>1004</v>
      </c>
      <c r="E798" s="275" t="s">
        <v>206</v>
      </c>
      <c r="F798" s="280" t="s">
        <v>130</v>
      </c>
      <c r="G798" s="277" t="s">
        <v>1008</v>
      </c>
      <c r="H798" s="278">
        <v>9696200</v>
      </c>
      <c r="I798" s="278">
        <v>9696200</v>
      </c>
      <c r="J798" s="279">
        <f t="shared" si="12"/>
        <v>0</v>
      </c>
    </row>
    <row r="799" spans="1:10" ht="12.75">
      <c r="A799" s="244" t="s">
        <v>117</v>
      </c>
      <c r="B799" s="256">
        <v>200</v>
      </c>
      <c r="C799" s="245">
        <v>256</v>
      </c>
      <c r="D799" s="252">
        <v>1004</v>
      </c>
      <c r="E799" s="253" t="s">
        <v>206</v>
      </c>
      <c r="F799" s="254" t="s">
        <v>130</v>
      </c>
      <c r="G799" s="255">
        <v>262</v>
      </c>
      <c r="H799" s="251">
        <v>9696200</v>
      </c>
      <c r="I799" s="251">
        <v>9696200</v>
      </c>
      <c r="J799" s="246">
        <f t="shared" si="12"/>
        <v>0</v>
      </c>
    </row>
    <row r="800" spans="1:10" ht="12.75">
      <c r="A800" s="271" t="s">
        <v>449</v>
      </c>
      <c r="B800" s="272">
        <v>200</v>
      </c>
      <c r="C800" s="273">
        <v>256</v>
      </c>
      <c r="D800" s="274">
        <v>1006</v>
      </c>
      <c r="E800" s="275" t="s">
        <v>276</v>
      </c>
      <c r="F800" s="276" t="s">
        <v>1008</v>
      </c>
      <c r="G800" s="277" t="s">
        <v>1008</v>
      </c>
      <c r="H800" s="278">
        <v>40163170</v>
      </c>
      <c r="I800" s="278">
        <v>37949772.63</v>
      </c>
      <c r="J800" s="279">
        <f t="shared" si="12"/>
        <v>2213397.3699999973</v>
      </c>
    </row>
    <row r="801" spans="1:10" ht="12.75">
      <c r="A801" s="271" t="s">
        <v>46</v>
      </c>
      <c r="B801" s="272">
        <v>200</v>
      </c>
      <c r="C801" s="273">
        <v>256</v>
      </c>
      <c r="D801" s="274">
        <v>1006</v>
      </c>
      <c r="E801" s="275" t="s">
        <v>278</v>
      </c>
      <c r="F801" s="276" t="s">
        <v>1008</v>
      </c>
      <c r="G801" s="277" t="s">
        <v>1008</v>
      </c>
      <c r="H801" s="278">
        <v>40163170</v>
      </c>
      <c r="I801" s="278">
        <v>37949772.63</v>
      </c>
      <c r="J801" s="279">
        <f t="shared" si="12"/>
        <v>2213397.3699999973</v>
      </c>
    </row>
    <row r="802" spans="1:10" ht="33.75">
      <c r="A802" s="271" t="s">
        <v>887</v>
      </c>
      <c r="B802" s="272">
        <v>200</v>
      </c>
      <c r="C802" s="273">
        <v>256</v>
      </c>
      <c r="D802" s="274">
        <v>1006</v>
      </c>
      <c r="E802" s="275" t="s">
        <v>207</v>
      </c>
      <c r="F802" s="276" t="s">
        <v>1008</v>
      </c>
      <c r="G802" s="277" t="s">
        <v>1008</v>
      </c>
      <c r="H802" s="278">
        <v>40163170</v>
      </c>
      <c r="I802" s="278">
        <v>37949772.63</v>
      </c>
      <c r="J802" s="279">
        <f t="shared" si="12"/>
        <v>2213397.3699999973</v>
      </c>
    </row>
    <row r="803" spans="1:10" ht="22.5">
      <c r="A803" s="271" t="s">
        <v>47</v>
      </c>
      <c r="B803" s="272">
        <v>200</v>
      </c>
      <c r="C803" s="273">
        <v>256</v>
      </c>
      <c r="D803" s="274">
        <v>1006</v>
      </c>
      <c r="E803" s="275" t="s">
        <v>207</v>
      </c>
      <c r="F803" s="280" t="s">
        <v>280</v>
      </c>
      <c r="G803" s="277" t="s">
        <v>1008</v>
      </c>
      <c r="H803" s="278">
        <v>33196237.2</v>
      </c>
      <c r="I803" s="278">
        <v>31253792.169999998</v>
      </c>
      <c r="J803" s="279">
        <f t="shared" si="12"/>
        <v>1942445.0300000012</v>
      </c>
    </row>
    <row r="804" spans="1:10" ht="12.75">
      <c r="A804" s="244" t="s">
        <v>1020</v>
      </c>
      <c r="B804" s="256">
        <v>200</v>
      </c>
      <c r="C804" s="245">
        <v>256</v>
      </c>
      <c r="D804" s="252">
        <v>1006</v>
      </c>
      <c r="E804" s="253" t="s">
        <v>207</v>
      </c>
      <c r="F804" s="254" t="s">
        <v>280</v>
      </c>
      <c r="G804" s="255">
        <v>211</v>
      </c>
      <c r="H804" s="251">
        <v>26206984.2</v>
      </c>
      <c r="I804" s="251">
        <v>24502135.97</v>
      </c>
      <c r="J804" s="246">
        <f t="shared" si="12"/>
        <v>1704848.2300000004</v>
      </c>
    </row>
    <row r="805" spans="1:10" ht="12.75">
      <c r="A805" s="244" t="s">
        <v>712</v>
      </c>
      <c r="B805" s="256">
        <v>200</v>
      </c>
      <c r="C805" s="245">
        <v>256</v>
      </c>
      <c r="D805" s="252">
        <v>1006</v>
      </c>
      <c r="E805" s="253" t="s">
        <v>207</v>
      </c>
      <c r="F805" s="254" t="s">
        <v>280</v>
      </c>
      <c r="G805" s="255">
        <v>213</v>
      </c>
      <c r="H805" s="251">
        <v>6989253</v>
      </c>
      <c r="I805" s="251">
        <v>6751656.2</v>
      </c>
      <c r="J805" s="246">
        <f t="shared" si="12"/>
        <v>237596.7999999998</v>
      </c>
    </row>
    <row r="806" spans="1:10" ht="22.5">
      <c r="A806" s="271" t="s">
        <v>48</v>
      </c>
      <c r="B806" s="272">
        <v>200</v>
      </c>
      <c r="C806" s="273">
        <v>256</v>
      </c>
      <c r="D806" s="274">
        <v>1006</v>
      </c>
      <c r="E806" s="275" t="s">
        <v>207</v>
      </c>
      <c r="F806" s="280" t="s">
        <v>282</v>
      </c>
      <c r="G806" s="277" t="s">
        <v>1008</v>
      </c>
      <c r="H806" s="278">
        <v>1226442.8</v>
      </c>
      <c r="I806" s="278">
        <v>1174368.02</v>
      </c>
      <c r="J806" s="279">
        <f t="shared" si="12"/>
        <v>52074.78000000003</v>
      </c>
    </row>
    <row r="807" spans="1:10" ht="12.75">
      <c r="A807" s="244" t="s">
        <v>711</v>
      </c>
      <c r="B807" s="256">
        <v>200</v>
      </c>
      <c r="C807" s="245">
        <v>256</v>
      </c>
      <c r="D807" s="252">
        <v>1006</v>
      </c>
      <c r="E807" s="253" t="s">
        <v>207</v>
      </c>
      <c r="F807" s="254" t="s">
        <v>282</v>
      </c>
      <c r="G807" s="255">
        <v>212</v>
      </c>
      <c r="H807" s="251">
        <v>1078270</v>
      </c>
      <c r="I807" s="251">
        <v>1026195.62</v>
      </c>
      <c r="J807" s="246">
        <f t="shared" si="12"/>
        <v>52074.380000000005</v>
      </c>
    </row>
    <row r="808" spans="1:10" ht="12.75">
      <c r="A808" s="244" t="s">
        <v>714</v>
      </c>
      <c r="B808" s="256">
        <v>200</v>
      </c>
      <c r="C808" s="245">
        <v>256</v>
      </c>
      <c r="D808" s="252">
        <v>1006</v>
      </c>
      <c r="E808" s="253" t="s">
        <v>207</v>
      </c>
      <c r="F808" s="254" t="s">
        <v>282</v>
      </c>
      <c r="G808" s="255">
        <v>222</v>
      </c>
      <c r="H808" s="251">
        <v>95322.8</v>
      </c>
      <c r="I808" s="251">
        <v>95322.4</v>
      </c>
      <c r="J808" s="246">
        <f t="shared" si="12"/>
        <v>0.40000000000873115</v>
      </c>
    </row>
    <row r="809" spans="1:10" ht="12.75">
      <c r="A809" s="244" t="s">
        <v>717</v>
      </c>
      <c r="B809" s="256">
        <v>200</v>
      </c>
      <c r="C809" s="245">
        <v>256</v>
      </c>
      <c r="D809" s="252">
        <v>1006</v>
      </c>
      <c r="E809" s="253" t="s">
        <v>207</v>
      </c>
      <c r="F809" s="254" t="s">
        <v>282</v>
      </c>
      <c r="G809" s="255">
        <v>226</v>
      </c>
      <c r="H809" s="251">
        <v>52850</v>
      </c>
      <c r="I809" s="251">
        <v>52850</v>
      </c>
      <c r="J809" s="246">
        <f t="shared" si="12"/>
        <v>0</v>
      </c>
    </row>
    <row r="810" spans="1:10" ht="22.5">
      <c r="A810" s="271" t="s">
        <v>49</v>
      </c>
      <c r="B810" s="272">
        <v>200</v>
      </c>
      <c r="C810" s="273">
        <v>256</v>
      </c>
      <c r="D810" s="274">
        <v>1006</v>
      </c>
      <c r="E810" s="275" t="s">
        <v>207</v>
      </c>
      <c r="F810" s="280" t="s">
        <v>284</v>
      </c>
      <c r="G810" s="277" t="s">
        <v>1008</v>
      </c>
      <c r="H810" s="278">
        <v>5740290</v>
      </c>
      <c r="I810" s="278">
        <v>5521412.4399999995</v>
      </c>
      <c r="J810" s="279">
        <f t="shared" si="12"/>
        <v>218877.56000000052</v>
      </c>
    </row>
    <row r="811" spans="1:10" ht="12.75">
      <c r="A811" s="244" t="s">
        <v>713</v>
      </c>
      <c r="B811" s="256">
        <v>200</v>
      </c>
      <c r="C811" s="245">
        <v>256</v>
      </c>
      <c r="D811" s="252">
        <v>1006</v>
      </c>
      <c r="E811" s="253" t="s">
        <v>207</v>
      </c>
      <c r="F811" s="254" t="s">
        <v>284</v>
      </c>
      <c r="G811" s="255">
        <v>221</v>
      </c>
      <c r="H811" s="251">
        <v>1275109</v>
      </c>
      <c r="I811" s="251">
        <v>1224999.11</v>
      </c>
      <c r="J811" s="246">
        <f t="shared" si="12"/>
        <v>50109.8899999999</v>
      </c>
    </row>
    <row r="812" spans="1:10" ht="12.75">
      <c r="A812" s="244" t="s">
        <v>714</v>
      </c>
      <c r="B812" s="256">
        <v>200</v>
      </c>
      <c r="C812" s="245">
        <v>256</v>
      </c>
      <c r="D812" s="252">
        <v>1006</v>
      </c>
      <c r="E812" s="253" t="s">
        <v>207</v>
      </c>
      <c r="F812" s="254" t="s">
        <v>284</v>
      </c>
      <c r="G812" s="255">
        <v>222</v>
      </c>
      <c r="H812" s="251">
        <v>0</v>
      </c>
      <c r="I812" s="251">
        <v>0</v>
      </c>
      <c r="J812" s="246">
        <f t="shared" si="12"/>
        <v>0</v>
      </c>
    </row>
    <row r="813" spans="1:10" ht="12.75">
      <c r="A813" s="244" t="s">
        <v>715</v>
      </c>
      <c r="B813" s="256">
        <v>200</v>
      </c>
      <c r="C813" s="245">
        <v>256</v>
      </c>
      <c r="D813" s="252">
        <v>1006</v>
      </c>
      <c r="E813" s="253" t="s">
        <v>207</v>
      </c>
      <c r="F813" s="254" t="s">
        <v>284</v>
      </c>
      <c r="G813" s="255">
        <v>223</v>
      </c>
      <c r="H813" s="251">
        <v>1363217.07</v>
      </c>
      <c r="I813" s="251">
        <v>1319253.25</v>
      </c>
      <c r="J813" s="246">
        <f t="shared" si="12"/>
        <v>43963.820000000065</v>
      </c>
    </row>
    <row r="814" spans="1:10" ht="12.75">
      <c r="A814" s="244" t="s">
        <v>716</v>
      </c>
      <c r="B814" s="256">
        <v>200</v>
      </c>
      <c r="C814" s="245">
        <v>256</v>
      </c>
      <c r="D814" s="252">
        <v>1006</v>
      </c>
      <c r="E814" s="253" t="s">
        <v>207</v>
      </c>
      <c r="F814" s="254" t="s">
        <v>284</v>
      </c>
      <c r="G814" s="255">
        <v>225</v>
      </c>
      <c r="H814" s="251">
        <v>690485.16</v>
      </c>
      <c r="I814" s="251">
        <v>656996.4</v>
      </c>
      <c r="J814" s="246">
        <f t="shared" si="12"/>
        <v>33488.76000000001</v>
      </c>
    </row>
    <row r="815" spans="1:10" ht="12.75">
      <c r="A815" s="244" t="s">
        <v>717</v>
      </c>
      <c r="B815" s="256">
        <v>200</v>
      </c>
      <c r="C815" s="245">
        <v>256</v>
      </c>
      <c r="D815" s="252">
        <v>1006</v>
      </c>
      <c r="E815" s="253" t="s">
        <v>207</v>
      </c>
      <c r="F815" s="254" t="s">
        <v>284</v>
      </c>
      <c r="G815" s="255">
        <v>226</v>
      </c>
      <c r="H815" s="251">
        <v>958770.6</v>
      </c>
      <c r="I815" s="251">
        <v>930070.09</v>
      </c>
      <c r="J815" s="246">
        <f t="shared" si="12"/>
        <v>28700.51000000001</v>
      </c>
    </row>
    <row r="816" spans="1:10" ht="12.75">
      <c r="A816" s="244" t="s">
        <v>719</v>
      </c>
      <c r="B816" s="256">
        <v>200</v>
      </c>
      <c r="C816" s="245">
        <v>256</v>
      </c>
      <c r="D816" s="252">
        <v>1006</v>
      </c>
      <c r="E816" s="253" t="s">
        <v>207</v>
      </c>
      <c r="F816" s="254" t="s">
        <v>284</v>
      </c>
      <c r="G816" s="255">
        <v>310</v>
      </c>
      <c r="H816" s="251">
        <v>617800</v>
      </c>
      <c r="I816" s="251">
        <v>590815</v>
      </c>
      <c r="J816" s="246">
        <f t="shared" si="12"/>
        <v>26985</v>
      </c>
    </row>
    <row r="817" spans="1:10" ht="12.75">
      <c r="A817" s="244" t="s">
        <v>720</v>
      </c>
      <c r="B817" s="256">
        <v>200</v>
      </c>
      <c r="C817" s="245">
        <v>256</v>
      </c>
      <c r="D817" s="252">
        <v>1006</v>
      </c>
      <c r="E817" s="253" t="s">
        <v>207</v>
      </c>
      <c r="F817" s="254" t="s">
        <v>284</v>
      </c>
      <c r="G817" s="255">
        <v>340</v>
      </c>
      <c r="H817" s="251">
        <v>834908.17</v>
      </c>
      <c r="I817" s="251">
        <v>799278.59</v>
      </c>
      <c r="J817" s="246">
        <f t="shared" si="12"/>
        <v>35629.580000000075</v>
      </c>
    </row>
    <row r="818" spans="1:10" ht="12.75">
      <c r="A818" s="271" t="s">
        <v>965</v>
      </c>
      <c r="B818" s="272">
        <v>200</v>
      </c>
      <c r="C818" s="273">
        <v>256</v>
      </c>
      <c r="D818" s="274">
        <v>1006</v>
      </c>
      <c r="E818" s="275" t="s">
        <v>207</v>
      </c>
      <c r="F818" s="280" t="s">
        <v>286</v>
      </c>
      <c r="G818" s="277" t="s">
        <v>1008</v>
      </c>
      <c r="H818" s="278">
        <v>200</v>
      </c>
      <c r="I818" s="278">
        <v>200</v>
      </c>
      <c r="J818" s="279">
        <f t="shared" si="12"/>
        <v>0</v>
      </c>
    </row>
    <row r="819" spans="1:10" ht="12.75">
      <c r="A819" s="244" t="s">
        <v>718</v>
      </c>
      <c r="B819" s="256">
        <v>200</v>
      </c>
      <c r="C819" s="245">
        <v>256</v>
      </c>
      <c r="D819" s="252">
        <v>1006</v>
      </c>
      <c r="E819" s="253" t="s">
        <v>207</v>
      </c>
      <c r="F819" s="254" t="s">
        <v>286</v>
      </c>
      <c r="G819" s="255">
        <v>290</v>
      </c>
      <c r="H819" s="251">
        <v>200</v>
      </c>
      <c r="I819" s="251">
        <v>200</v>
      </c>
      <c r="J819" s="246">
        <f t="shared" si="12"/>
        <v>0</v>
      </c>
    </row>
    <row r="820" spans="1:10" ht="22.5">
      <c r="A820" s="271" t="s">
        <v>904</v>
      </c>
      <c r="B820" s="272">
        <v>200</v>
      </c>
      <c r="C820" s="273">
        <v>267</v>
      </c>
      <c r="D820" s="274" t="s">
        <v>0</v>
      </c>
      <c r="E820" s="275" t="s">
        <v>276</v>
      </c>
      <c r="F820" s="276" t="s">
        <v>1008</v>
      </c>
      <c r="G820" s="277" t="s">
        <v>1008</v>
      </c>
      <c r="H820" s="278">
        <v>48208613</v>
      </c>
      <c r="I820" s="278">
        <v>46695501.15</v>
      </c>
      <c r="J820" s="279">
        <f t="shared" si="12"/>
        <v>1513111.8500000015</v>
      </c>
    </row>
    <row r="821" spans="1:10" ht="12.75">
      <c r="A821" s="271" t="s">
        <v>277</v>
      </c>
      <c r="B821" s="272">
        <v>200</v>
      </c>
      <c r="C821" s="273">
        <v>267</v>
      </c>
      <c r="D821" s="274">
        <v>100</v>
      </c>
      <c r="E821" s="275" t="s">
        <v>276</v>
      </c>
      <c r="F821" s="276" t="s">
        <v>1008</v>
      </c>
      <c r="G821" s="277" t="s">
        <v>1008</v>
      </c>
      <c r="H821" s="278">
        <v>21789713.000000004</v>
      </c>
      <c r="I821" s="278">
        <v>21296314.85</v>
      </c>
      <c r="J821" s="279">
        <f t="shared" si="12"/>
        <v>493398.15000000224</v>
      </c>
    </row>
    <row r="822" spans="1:10" ht="12.75">
      <c r="A822" s="271" t="s">
        <v>1023</v>
      </c>
      <c r="B822" s="272">
        <v>200</v>
      </c>
      <c r="C822" s="273">
        <v>267</v>
      </c>
      <c r="D822" s="274">
        <v>113</v>
      </c>
      <c r="E822" s="275" t="s">
        <v>276</v>
      </c>
      <c r="F822" s="276" t="s">
        <v>1008</v>
      </c>
      <c r="G822" s="277" t="s">
        <v>1008</v>
      </c>
      <c r="H822" s="278">
        <v>21789713.000000004</v>
      </c>
      <c r="I822" s="278">
        <v>21296314.85</v>
      </c>
      <c r="J822" s="279">
        <f t="shared" si="12"/>
        <v>493398.15000000224</v>
      </c>
    </row>
    <row r="823" spans="1:10" ht="12.75">
      <c r="A823" s="271" t="s">
        <v>46</v>
      </c>
      <c r="B823" s="272">
        <v>200</v>
      </c>
      <c r="C823" s="273">
        <v>267</v>
      </c>
      <c r="D823" s="274">
        <v>113</v>
      </c>
      <c r="E823" s="275" t="s">
        <v>278</v>
      </c>
      <c r="F823" s="276" t="s">
        <v>1008</v>
      </c>
      <c r="G823" s="277" t="s">
        <v>1008</v>
      </c>
      <c r="H823" s="278">
        <v>21789713.000000004</v>
      </c>
      <c r="I823" s="278">
        <v>21296314.85</v>
      </c>
      <c r="J823" s="279">
        <f t="shared" si="12"/>
        <v>493398.15000000224</v>
      </c>
    </row>
    <row r="824" spans="1:10" ht="12.75">
      <c r="A824" s="271" t="s">
        <v>123</v>
      </c>
      <c r="B824" s="272">
        <v>200</v>
      </c>
      <c r="C824" s="273">
        <v>267</v>
      </c>
      <c r="D824" s="274">
        <v>113</v>
      </c>
      <c r="E824" s="275" t="s">
        <v>281</v>
      </c>
      <c r="F824" s="276" t="s">
        <v>1008</v>
      </c>
      <c r="G824" s="277" t="s">
        <v>1008</v>
      </c>
      <c r="H824" s="278">
        <v>15295423.270000003</v>
      </c>
      <c r="I824" s="278">
        <v>15295375.310000004</v>
      </c>
      <c r="J824" s="279">
        <f t="shared" si="12"/>
        <v>47.959999999031425</v>
      </c>
    </row>
    <row r="825" spans="1:10" ht="22.5">
      <c r="A825" s="271" t="s">
        <v>47</v>
      </c>
      <c r="B825" s="272">
        <v>200</v>
      </c>
      <c r="C825" s="273">
        <v>267</v>
      </c>
      <c r="D825" s="274">
        <v>113</v>
      </c>
      <c r="E825" s="275" t="s">
        <v>281</v>
      </c>
      <c r="F825" s="280" t="s">
        <v>280</v>
      </c>
      <c r="G825" s="277" t="s">
        <v>1008</v>
      </c>
      <c r="H825" s="278">
        <v>13360004.510000002</v>
      </c>
      <c r="I825" s="278">
        <v>13360004.510000002</v>
      </c>
      <c r="J825" s="279">
        <f t="shared" si="12"/>
        <v>0</v>
      </c>
    </row>
    <row r="826" spans="1:10" ht="12.75">
      <c r="A826" s="244" t="s">
        <v>1020</v>
      </c>
      <c r="B826" s="256">
        <v>200</v>
      </c>
      <c r="C826" s="245">
        <v>267</v>
      </c>
      <c r="D826" s="252">
        <v>113</v>
      </c>
      <c r="E826" s="253" t="s">
        <v>281</v>
      </c>
      <c r="F826" s="254" t="s">
        <v>280</v>
      </c>
      <c r="G826" s="255">
        <v>211</v>
      </c>
      <c r="H826" s="251">
        <v>10443437.46</v>
      </c>
      <c r="I826" s="251">
        <v>10443437.46</v>
      </c>
      <c r="J826" s="246">
        <f t="shared" si="12"/>
        <v>0</v>
      </c>
    </row>
    <row r="827" spans="1:10" ht="12.75">
      <c r="A827" s="244" t="s">
        <v>712</v>
      </c>
      <c r="B827" s="256">
        <v>200</v>
      </c>
      <c r="C827" s="245">
        <v>267</v>
      </c>
      <c r="D827" s="252">
        <v>113</v>
      </c>
      <c r="E827" s="253" t="s">
        <v>281</v>
      </c>
      <c r="F827" s="254" t="s">
        <v>280</v>
      </c>
      <c r="G827" s="255">
        <v>213</v>
      </c>
      <c r="H827" s="251">
        <v>2916567.05</v>
      </c>
      <c r="I827" s="251">
        <v>2916567.05</v>
      </c>
      <c r="J827" s="246">
        <f t="shared" si="12"/>
        <v>0</v>
      </c>
    </row>
    <row r="828" spans="1:10" ht="22.5">
      <c r="A828" s="271" t="s">
        <v>48</v>
      </c>
      <c r="B828" s="272">
        <v>200</v>
      </c>
      <c r="C828" s="273">
        <v>267</v>
      </c>
      <c r="D828" s="274">
        <v>113</v>
      </c>
      <c r="E828" s="275" t="s">
        <v>281</v>
      </c>
      <c r="F828" s="280" t="s">
        <v>282</v>
      </c>
      <c r="G828" s="277" t="s">
        <v>1008</v>
      </c>
      <c r="H828" s="278">
        <v>747978.76</v>
      </c>
      <c r="I828" s="278">
        <v>747978.76</v>
      </c>
      <c r="J828" s="279">
        <f t="shared" si="12"/>
        <v>0</v>
      </c>
    </row>
    <row r="829" spans="1:10" ht="12.75">
      <c r="A829" s="244" t="s">
        <v>711</v>
      </c>
      <c r="B829" s="256">
        <v>200</v>
      </c>
      <c r="C829" s="245">
        <v>267</v>
      </c>
      <c r="D829" s="252">
        <v>113</v>
      </c>
      <c r="E829" s="253" t="s">
        <v>281</v>
      </c>
      <c r="F829" s="254" t="s">
        <v>282</v>
      </c>
      <c r="G829" s="255">
        <v>212</v>
      </c>
      <c r="H829" s="251">
        <v>593566.63</v>
      </c>
      <c r="I829" s="251">
        <v>593566.63</v>
      </c>
      <c r="J829" s="246">
        <f t="shared" si="12"/>
        <v>0</v>
      </c>
    </row>
    <row r="830" spans="1:10" ht="12.75">
      <c r="A830" s="244" t="s">
        <v>714</v>
      </c>
      <c r="B830" s="256">
        <v>200</v>
      </c>
      <c r="C830" s="245">
        <v>267</v>
      </c>
      <c r="D830" s="252">
        <v>113</v>
      </c>
      <c r="E830" s="253" t="s">
        <v>281</v>
      </c>
      <c r="F830" s="254" t="s">
        <v>282</v>
      </c>
      <c r="G830" s="255">
        <v>222</v>
      </c>
      <c r="H830" s="251">
        <v>131537.13</v>
      </c>
      <c r="I830" s="251">
        <v>131537.13</v>
      </c>
      <c r="J830" s="246">
        <f t="shared" si="12"/>
        <v>0</v>
      </c>
    </row>
    <row r="831" spans="1:10" ht="12.75">
      <c r="A831" s="244" t="s">
        <v>717</v>
      </c>
      <c r="B831" s="256">
        <v>200</v>
      </c>
      <c r="C831" s="245">
        <v>267</v>
      </c>
      <c r="D831" s="252">
        <v>113</v>
      </c>
      <c r="E831" s="253" t="s">
        <v>281</v>
      </c>
      <c r="F831" s="254" t="s">
        <v>282</v>
      </c>
      <c r="G831" s="255">
        <v>226</v>
      </c>
      <c r="H831" s="251">
        <v>22875</v>
      </c>
      <c r="I831" s="251">
        <v>22875</v>
      </c>
      <c r="J831" s="246">
        <f t="shared" si="12"/>
        <v>0</v>
      </c>
    </row>
    <row r="832" spans="1:10" ht="22.5">
      <c r="A832" s="271" t="s">
        <v>49</v>
      </c>
      <c r="B832" s="272">
        <v>200</v>
      </c>
      <c r="C832" s="273">
        <v>267</v>
      </c>
      <c r="D832" s="274">
        <v>113</v>
      </c>
      <c r="E832" s="275" t="s">
        <v>281</v>
      </c>
      <c r="F832" s="280" t="s">
        <v>284</v>
      </c>
      <c r="G832" s="277" t="s">
        <v>1008</v>
      </c>
      <c r="H832" s="278">
        <v>1187140</v>
      </c>
      <c r="I832" s="278">
        <v>1187092.04</v>
      </c>
      <c r="J832" s="279">
        <f t="shared" si="12"/>
        <v>47.95999999996275</v>
      </c>
    </row>
    <row r="833" spans="1:10" ht="12.75">
      <c r="A833" s="244" t="s">
        <v>713</v>
      </c>
      <c r="B833" s="256">
        <v>200</v>
      </c>
      <c r="C833" s="245">
        <v>267</v>
      </c>
      <c r="D833" s="252">
        <v>113</v>
      </c>
      <c r="E833" s="253" t="s">
        <v>281</v>
      </c>
      <c r="F833" s="254" t="s">
        <v>284</v>
      </c>
      <c r="G833" s="255">
        <v>221</v>
      </c>
      <c r="H833" s="251">
        <v>93230</v>
      </c>
      <c r="I833" s="251">
        <v>93228.96</v>
      </c>
      <c r="J833" s="246">
        <f t="shared" si="12"/>
        <v>1.0399999999935972</v>
      </c>
    </row>
    <row r="834" spans="1:10" ht="12.75">
      <c r="A834" s="244" t="s">
        <v>715</v>
      </c>
      <c r="B834" s="256">
        <v>200</v>
      </c>
      <c r="C834" s="245">
        <v>267</v>
      </c>
      <c r="D834" s="252">
        <v>113</v>
      </c>
      <c r="E834" s="253" t="s">
        <v>281</v>
      </c>
      <c r="F834" s="254" t="s">
        <v>284</v>
      </c>
      <c r="G834" s="255">
        <v>223</v>
      </c>
      <c r="H834" s="251">
        <v>0</v>
      </c>
      <c r="I834" s="251">
        <v>0</v>
      </c>
      <c r="J834" s="246">
        <f t="shared" si="12"/>
        <v>0</v>
      </c>
    </row>
    <row r="835" spans="1:10" ht="12.75">
      <c r="A835" s="244" t="s">
        <v>716</v>
      </c>
      <c r="B835" s="256">
        <v>200</v>
      </c>
      <c r="C835" s="245">
        <v>267</v>
      </c>
      <c r="D835" s="252">
        <v>113</v>
      </c>
      <c r="E835" s="253" t="s">
        <v>281</v>
      </c>
      <c r="F835" s="254" t="s">
        <v>284</v>
      </c>
      <c r="G835" s="255">
        <v>225</v>
      </c>
      <c r="H835" s="251">
        <v>16070</v>
      </c>
      <c r="I835" s="251">
        <v>16070</v>
      </c>
      <c r="J835" s="246">
        <f t="shared" si="12"/>
        <v>0</v>
      </c>
    </row>
    <row r="836" spans="1:10" ht="12.75">
      <c r="A836" s="244" t="s">
        <v>717</v>
      </c>
      <c r="B836" s="256">
        <v>200</v>
      </c>
      <c r="C836" s="245">
        <v>267</v>
      </c>
      <c r="D836" s="252">
        <v>113</v>
      </c>
      <c r="E836" s="253" t="s">
        <v>281</v>
      </c>
      <c r="F836" s="254" t="s">
        <v>284</v>
      </c>
      <c r="G836" s="255">
        <v>226</v>
      </c>
      <c r="H836" s="251">
        <v>241200</v>
      </c>
      <c r="I836" s="251">
        <v>241153.4</v>
      </c>
      <c r="J836" s="246">
        <f t="shared" si="12"/>
        <v>46.60000000000582</v>
      </c>
    </row>
    <row r="837" spans="1:10" ht="12.75">
      <c r="A837" s="244" t="s">
        <v>719</v>
      </c>
      <c r="B837" s="256">
        <v>200</v>
      </c>
      <c r="C837" s="245">
        <v>267</v>
      </c>
      <c r="D837" s="252">
        <v>113</v>
      </c>
      <c r="E837" s="253" t="s">
        <v>281</v>
      </c>
      <c r="F837" s="254" t="s">
        <v>284</v>
      </c>
      <c r="G837" s="255">
        <v>310</v>
      </c>
      <c r="H837" s="251">
        <v>339300</v>
      </c>
      <c r="I837" s="251">
        <v>339300</v>
      </c>
      <c r="J837" s="246">
        <f t="shared" si="12"/>
        <v>0</v>
      </c>
    </row>
    <row r="838" spans="1:10" ht="12.75">
      <c r="A838" s="244" t="s">
        <v>720</v>
      </c>
      <c r="B838" s="256">
        <v>200</v>
      </c>
      <c r="C838" s="245">
        <v>267</v>
      </c>
      <c r="D838" s="252">
        <v>113</v>
      </c>
      <c r="E838" s="253" t="s">
        <v>281</v>
      </c>
      <c r="F838" s="254" t="s">
        <v>284</v>
      </c>
      <c r="G838" s="255">
        <v>340</v>
      </c>
      <c r="H838" s="251">
        <v>497340</v>
      </c>
      <c r="I838" s="251">
        <v>497339.68</v>
      </c>
      <c r="J838" s="246">
        <f t="shared" si="12"/>
        <v>0.3200000000069849</v>
      </c>
    </row>
    <row r="839" spans="1:10" ht="12.75">
      <c r="A839" s="271" t="s">
        <v>965</v>
      </c>
      <c r="B839" s="272">
        <v>200</v>
      </c>
      <c r="C839" s="273">
        <v>267</v>
      </c>
      <c r="D839" s="274">
        <v>113</v>
      </c>
      <c r="E839" s="275" t="s">
        <v>281</v>
      </c>
      <c r="F839" s="280" t="s">
        <v>286</v>
      </c>
      <c r="G839" s="277" t="s">
        <v>1008</v>
      </c>
      <c r="H839" s="278">
        <v>300</v>
      </c>
      <c r="I839" s="278">
        <v>300</v>
      </c>
      <c r="J839" s="279">
        <f t="shared" si="12"/>
        <v>0</v>
      </c>
    </row>
    <row r="840" spans="1:10" ht="12.75">
      <c r="A840" s="244" t="s">
        <v>718</v>
      </c>
      <c r="B840" s="256">
        <v>200</v>
      </c>
      <c r="C840" s="245">
        <v>267</v>
      </c>
      <c r="D840" s="252">
        <v>113</v>
      </c>
      <c r="E840" s="253" t="s">
        <v>281</v>
      </c>
      <c r="F840" s="254" t="s">
        <v>286</v>
      </c>
      <c r="G840" s="255">
        <v>290</v>
      </c>
      <c r="H840" s="251">
        <v>300</v>
      </c>
      <c r="I840" s="251">
        <v>300</v>
      </c>
      <c r="J840" s="246">
        <f aca="true" t="shared" si="13" ref="J840:J903">H840-I840</f>
        <v>0</v>
      </c>
    </row>
    <row r="841" spans="1:10" ht="56.25">
      <c r="A841" s="271" t="s">
        <v>966</v>
      </c>
      <c r="B841" s="272">
        <v>200</v>
      </c>
      <c r="C841" s="273">
        <v>267</v>
      </c>
      <c r="D841" s="274">
        <v>113</v>
      </c>
      <c r="E841" s="275" t="s">
        <v>287</v>
      </c>
      <c r="F841" s="276" t="s">
        <v>1008</v>
      </c>
      <c r="G841" s="277" t="s">
        <v>1008</v>
      </c>
      <c r="H841" s="278">
        <v>1858586.73</v>
      </c>
      <c r="I841" s="278">
        <v>1858586.73</v>
      </c>
      <c r="J841" s="279">
        <f t="shared" si="13"/>
        <v>0</v>
      </c>
    </row>
    <row r="842" spans="1:10" ht="22.5">
      <c r="A842" s="271" t="s">
        <v>47</v>
      </c>
      <c r="B842" s="272">
        <v>200</v>
      </c>
      <c r="C842" s="273">
        <v>267</v>
      </c>
      <c r="D842" s="274">
        <v>113</v>
      </c>
      <c r="E842" s="275" t="s">
        <v>287</v>
      </c>
      <c r="F842" s="280" t="s">
        <v>280</v>
      </c>
      <c r="G842" s="277" t="s">
        <v>1008</v>
      </c>
      <c r="H842" s="278">
        <v>1858586.73</v>
      </c>
      <c r="I842" s="278">
        <v>1858586.73</v>
      </c>
      <c r="J842" s="279">
        <f t="shared" si="13"/>
        <v>0</v>
      </c>
    </row>
    <row r="843" spans="1:10" ht="12.75">
      <c r="A843" s="244" t="s">
        <v>1020</v>
      </c>
      <c r="B843" s="256">
        <v>200</v>
      </c>
      <c r="C843" s="245">
        <v>267</v>
      </c>
      <c r="D843" s="252">
        <v>113</v>
      </c>
      <c r="E843" s="253" t="s">
        <v>287</v>
      </c>
      <c r="F843" s="254" t="s">
        <v>280</v>
      </c>
      <c r="G843" s="255">
        <v>211</v>
      </c>
      <c r="H843" s="251">
        <v>1463507.18</v>
      </c>
      <c r="I843" s="251">
        <v>1463507.18</v>
      </c>
      <c r="J843" s="246">
        <f t="shared" si="13"/>
        <v>0</v>
      </c>
    </row>
    <row r="844" spans="1:10" ht="12.75">
      <c r="A844" s="244" t="s">
        <v>712</v>
      </c>
      <c r="B844" s="256">
        <v>200</v>
      </c>
      <c r="C844" s="245">
        <v>267</v>
      </c>
      <c r="D844" s="252">
        <v>113</v>
      </c>
      <c r="E844" s="253" t="s">
        <v>287</v>
      </c>
      <c r="F844" s="254" t="s">
        <v>280</v>
      </c>
      <c r="G844" s="255">
        <v>213</v>
      </c>
      <c r="H844" s="251">
        <v>395079.55</v>
      </c>
      <c r="I844" s="251">
        <v>395079.55</v>
      </c>
      <c r="J844" s="246">
        <f t="shared" si="13"/>
        <v>0</v>
      </c>
    </row>
    <row r="845" spans="1:10" ht="22.5">
      <c r="A845" s="271" t="s">
        <v>888</v>
      </c>
      <c r="B845" s="272">
        <v>200</v>
      </c>
      <c r="C845" s="273">
        <v>267</v>
      </c>
      <c r="D845" s="274">
        <v>113</v>
      </c>
      <c r="E845" s="275" t="s">
        <v>208</v>
      </c>
      <c r="F845" s="276" t="s">
        <v>1008</v>
      </c>
      <c r="G845" s="277" t="s">
        <v>1008</v>
      </c>
      <c r="H845" s="278">
        <v>4635703</v>
      </c>
      <c r="I845" s="278">
        <v>4142352.81</v>
      </c>
      <c r="J845" s="279">
        <f t="shared" si="13"/>
        <v>493350.18999999994</v>
      </c>
    </row>
    <row r="846" spans="1:10" ht="22.5">
      <c r="A846" s="271" t="s">
        <v>49</v>
      </c>
      <c r="B846" s="272">
        <v>200</v>
      </c>
      <c r="C846" s="273">
        <v>267</v>
      </c>
      <c r="D846" s="274">
        <v>113</v>
      </c>
      <c r="E846" s="275" t="s">
        <v>208</v>
      </c>
      <c r="F846" s="280" t="s">
        <v>284</v>
      </c>
      <c r="G846" s="277" t="s">
        <v>1008</v>
      </c>
      <c r="H846" s="278">
        <v>4635703</v>
      </c>
      <c r="I846" s="278">
        <v>4142352.81</v>
      </c>
      <c r="J846" s="279">
        <f t="shared" si="13"/>
        <v>493350.18999999994</v>
      </c>
    </row>
    <row r="847" spans="1:10" ht="12.75">
      <c r="A847" s="244" t="s">
        <v>716</v>
      </c>
      <c r="B847" s="256">
        <v>200</v>
      </c>
      <c r="C847" s="245">
        <v>267</v>
      </c>
      <c r="D847" s="252">
        <v>113</v>
      </c>
      <c r="E847" s="253" t="s">
        <v>208</v>
      </c>
      <c r="F847" s="254" t="s">
        <v>284</v>
      </c>
      <c r="G847" s="255">
        <v>225</v>
      </c>
      <c r="H847" s="251">
        <v>4135703</v>
      </c>
      <c r="I847" s="251">
        <v>3701036.67</v>
      </c>
      <c r="J847" s="246">
        <f t="shared" si="13"/>
        <v>434666.3300000001</v>
      </c>
    </row>
    <row r="848" spans="1:10" ht="12.75">
      <c r="A848" s="244" t="s">
        <v>717</v>
      </c>
      <c r="B848" s="256">
        <v>200</v>
      </c>
      <c r="C848" s="245">
        <v>267</v>
      </c>
      <c r="D848" s="252">
        <v>113</v>
      </c>
      <c r="E848" s="253" t="s">
        <v>208</v>
      </c>
      <c r="F848" s="254" t="s">
        <v>284</v>
      </c>
      <c r="G848" s="255">
        <v>226</v>
      </c>
      <c r="H848" s="251">
        <v>500000</v>
      </c>
      <c r="I848" s="251">
        <v>441316.14</v>
      </c>
      <c r="J848" s="246">
        <f t="shared" si="13"/>
        <v>58683.859999999986</v>
      </c>
    </row>
    <row r="849" spans="1:10" ht="12.75">
      <c r="A849" s="271" t="s">
        <v>305</v>
      </c>
      <c r="B849" s="272">
        <v>200</v>
      </c>
      <c r="C849" s="273">
        <v>267</v>
      </c>
      <c r="D849" s="274">
        <v>400</v>
      </c>
      <c r="E849" s="275" t="s">
        <v>276</v>
      </c>
      <c r="F849" s="276" t="s">
        <v>1008</v>
      </c>
      <c r="G849" s="277" t="s">
        <v>1008</v>
      </c>
      <c r="H849" s="278">
        <v>26418900</v>
      </c>
      <c r="I849" s="278">
        <v>25399186.3</v>
      </c>
      <c r="J849" s="279">
        <f t="shared" si="13"/>
        <v>1019713.6999999993</v>
      </c>
    </row>
    <row r="850" spans="1:10" ht="12.75">
      <c r="A850" s="271" t="s">
        <v>764</v>
      </c>
      <c r="B850" s="272">
        <v>200</v>
      </c>
      <c r="C850" s="273">
        <v>267</v>
      </c>
      <c r="D850" s="274">
        <v>412</v>
      </c>
      <c r="E850" s="275" t="s">
        <v>276</v>
      </c>
      <c r="F850" s="276" t="s">
        <v>1008</v>
      </c>
      <c r="G850" s="277" t="s">
        <v>1008</v>
      </c>
      <c r="H850" s="278">
        <v>26418900</v>
      </c>
      <c r="I850" s="278">
        <v>25399186.3</v>
      </c>
      <c r="J850" s="279">
        <f t="shared" si="13"/>
        <v>1019713.6999999993</v>
      </c>
    </row>
    <row r="851" spans="1:10" ht="12.75">
      <c r="A851" s="271" t="s">
        <v>46</v>
      </c>
      <c r="B851" s="272">
        <v>200</v>
      </c>
      <c r="C851" s="273">
        <v>267</v>
      </c>
      <c r="D851" s="274">
        <v>412</v>
      </c>
      <c r="E851" s="275" t="s">
        <v>278</v>
      </c>
      <c r="F851" s="276" t="s">
        <v>1008</v>
      </c>
      <c r="G851" s="277" t="s">
        <v>1008</v>
      </c>
      <c r="H851" s="278">
        <v>26418900</v>
      </c>
      <c r="I851" s="278">
        <v>25399186.3</v>
      </c>
      <c r="J851" s="279">
        <f t="shared" si="13"/>
        <v>1019713.6999999993</v>
      </c>
    </row>
    <row r="852" spans="1:10" ht="22.5">
      <c r="A852" s="271" t="s">
        <v>888</v>
      </c>
      <c r="B852" s="272">
        <v>200</v>
      </c>
      <c r="C852" s="273">
        <v>267</v>
      </c>
      <c r="D852" s="274">
        <v>412</v>
      </c>
      <c r="E852" s="275" t="s">
        <v>208</v>
      </c>
      <c r="F852" s="276" t="s">
        <v>1008</v>
      </c>
      <c r="G852" s="277" t="s">
        <v>1008</v>
      </c>
      <c r="H852" s="278">
        <v>1200</v>
      </c>
      <c r="I852" s="278">
        <v>1200</v>
      </c>
      <c r="J852" s="279">
        <f t="shared" si="13"/>
        <v>0</v>
      </c>
    </row>
    <row r="853" spans="1:10" ht="22.5">
      <c r="A853" s="271" t="s">
        <v>49</v>
      </c>
      <c r="B853" s="272">
        <v>200</v>
      </c>
      <c r="C853" s="273">
        <v>267</v>
      </c>
      <c r="D853" s="274">
        <v>412</v>
      </c>
      <c r="E853" s="275" t="s">
        <v>208</v>
      </c>
      <c r="F853" s="280" t="s">
        <v>284</v>
      </c>
      <c r="G853" s="277" t="s">
        <v>1008</v>
      </c>
      <c r="H853" s="278">
        <v>1200</v>
      </c>
      <c r="I853" s="278">
        <v>1200</v>
      </c>
      <c r="J853" s="279">
        <f t="shared" si="13"/>
        <v>0</v>
      </c>
    </row>
    <row r="854" spans="1:10" ht="12.75">
      <c r="A854" s="244" t="s">
        <v>717</v>
      </c>
      <c r="B854" s="256">
        <v>200</v>
      </c>
      <c r="C854" s="245">
        <v>267</v>
      </c>
      <c r="D854" s="252">
        <v>412</v>
      </c>
      <c r="E854" s="253" t="s">
        <v>208</v>
      </c>
      <c r="F854" s="254" t="s">
        <v>284</v>
      </c>
      <c r="G854" s="255">
        <v>226</v>
      </c>
      <c r="H854" s="251">
        <v>1200</v>
      </c>
      <c r="I854" s="251">
        <v>1200</v>
      </c>
      <c r="J854" s="246">
        <f t="shared" si="13"/>
        <v>0</v>
      </c>
    </row>
    <row r="855" spans="1:10" ht="33.75">
      <c r="A855" s="271" t="s">
        <v>726</v>
      </c>
      <c r="B855" s="272">
        <v>200</v>
      </c>
      <c r="C855" s="273">
        <v>267</v>
      </c>
      <c r="D855" s="274">
        <v>412</v>
      </c>
      <c r="E855" s="275" t="s">
        <v>209</v>
      </c>
      <c r="F855" s="276" t="s">
        <v>1008</v>
      </c>
      <c r="G855" s="277" t="s">
        <v>1008</v>
      </c>
      <c r="H855" s="278">
        <v>25226900</v>
      </c>
      <c r="I855" s="278">
        <v>25226900</v>
      </c>
      <c r="J855" s="279">
        <f t="shared" si="13"/>
        <v>0</v>
      </c>
    </row>
    <row r="856" spans="1:10" ht="22.5">
      <c r="A856" s="271" t="s">
        <v>49</v>
      </c>
      <c r="B856" s="272">
        <v>200</v>
      </c>
      <c r="C856" s="273">
        <v>267</v>
      </c>
      <c r="D856" s="274">
        <v>412</v>
      </c>
      <c r="E856" s="275" t="s">
        <v>209</v>
      </c>
      <c r="F856" s="280" t="s">
        <v>284</v>
      </c>
      <c r="G856" s="277" t="s">
        <v>1008</v>
      </c>
      <c r="H856" s="278">
        <v>25226900</v>
      </c>
      <c r="I856" s="278">
        <v>25226900</v>
      </c>
      <c r="J856" s="279">
        <f t="shared" si="13"/>
        <v>0</v>
      </c>
    </row>
    <row r="857" spans="1:10" ht="12.75">
      <c r="A857" s="244" t="s">
        <v>899</v>
      </c>
      <c r="B857" s="256">
        <v>200</v>
      </c>
      <c r="C857" s="245">
        <v>267</v>
      </c>
      <c r="D857" s="252">
        <v>412</v>
      </c>
      <c r="E857" s="253" t="s">
        <v>209</v>
      </c>
      <c r="F857" s="254" t="s">
        <v>284</v>
      </c>
      <c r="G857" s="255">
        <v>530</v>
      </c>
      <c r="H857" s="251">
        <v>25226900</v>
      </c>
      <c r="I857" s="251">
        <v>25226900</v>
      </c>
      <c r="J857" s="246">
        <f t="shared" si="13"/>
        <v>0</v>
      </c>
    </row>
    <row r="858" spans="1:10" ht="12.75">
      <c r="A858" s="271" t="s">
        <v>524</v>
      </c>
      <c r="B858" s="272">
        <v>200</v>
      </c>
      <c r="C858" s="273">
        <v>267</v>
      </c>
      <c r="D858" s="274">
        <v>412</v>
      </c>
      <c r="E858" s="275" t="s">
        <v>210</v>
      </c>
      <c r="F858" s="276" t="s">
        <v>1008</v>
      </c>
      <c r="G858" s="277" t="s">
        <v>1008</v>
      </c>
      <c r="H858" s="278">
        <v>1190800</v>
      </c>
      <c r="I858" s="278">
        <v>171086.3</v>
      </c>
      <c r="J858" s="279">
        <f t="shared" si="13"/>
        <v>1019713.7</v>
      </c>
    </row>
    <row r="859" spans="1:10" ht="22.5">
      <c r="A859" s="271" t="s">
        <v>49</v>
      </c>
      <c r="B859" s="272">
        <v>200</v>
      </c>
      <c r="C859" s="273">
        <v>267</v>
      </c>
      <c r="D859" s="274">
        <v>412</v>
      </c>
      <c r="E859" s="275" t="s">
        <v>210</v>
      </c>
      <c r="F859" s="280" t="s">
        <v>284</v>
      </c>
      <c r="G859" s="277" t="s">
        <v>1008</v>
      </c>
      <c r="H859" s="278">
        <v>1190800</v>
      </c>
      <c r="I859" s="278">
        <v>171086.3</v>
      </c>
      <c r="J859" s="279">
        <f t="shared" si="13"/>
        <v>1019713.7</v>
      </c>
    </row>
    <row r="860" spans="1:10" ht="12.75">
      <c r="A860" s="244" t="s">
        <v>717</v>
      </c>
      <c r="B860" s="256">
        <v>200</v>
      </c>
      <c r="C860" s="245">
        <v>267</v>
      </c>
      <c r="D860" s="252">
        <v>412</v>
      </c>
      <c r="E860" s="253" t="s">
        <v>210</v>
      </c>
      <c r="F860" s="254" t="s">
        <v>284</v>
      </c>
      <c r="G860" s="255">
        <v>226</v>
      </c>
      <c r="H860" s="251">
        <v>1190800</v>
      </c>
      <c r="I860" s="251">
        <v>171086.3</v>
      </c>
      <c r="J860" s="246">
        <f t="shared" si="13"/>
        <v>1019713.7</v>
      </c>
    </row>
    <row r="861" spans="1:10" ht="22.5">
      <c r="A861" s="271" t="s">
        <v>119</v>
      </c>
      <c r="B861" s="272">
        <v>200</v>
      </c>
      <c r="C861" s="273">
        <v>274</v>
      </c>
      <c r="D861" s="274" t="s">
        <v>0</v>
      </c>
      <c r="E861" s="275" t="s">
        <v>276</v>
      </c>
      <c r="F861" s="276" t="s">
        <v>1008</v>
      </c>
      <c r="G861" s="277" t="s">
        <v>1008</v>
      </c>
      <c r="H861" s="278">
        <v>2734575963.0500007</v>
      </c>
      <c r="I861" s="278">
        <v>2695937242.9000015</v>
      </c>
      <c r="J861" s="279">
        <f t="shared" si="13"/>
        <v>38638720.14999914</v>
      </c>
    </row>
    <row r="862" spans="1:10" ht="12.75">
      <c r="A862" s="271" t="s">
        <v>388</v>
      </c>
      <c r="B862" s="272">
        <v>200</v>
      </c>
      <c r="C862" s="273">
        <v>274</v>
      </c>
      <c r="D862" s="274">
        <v>300</v>
      </c>
      <c r="E862" s="275" t="s">
        <v>276</v>
      </c>
      <c r="F862" s="276" t="s">
        <v>1008</v>
      </c>
      <c r="G862" s="277" t="s">
        <v>1008</v>
      </c>
      <c r="H862" s="278">
        <v>186095.31</v>
      </c>
      <c r="I862" s="278">
        <v>186095.31</v>
      </c>
      <c r="J862" s="279">
        <f t="shared" si="13"/>
        <v>0</v>
      </c>
    </row>
    <row r="863" spans="1:10" ht="22.5">
      <c r="A863" s="271" t="s">
        <v>985</v>
      </c>
      <c r="B863" s="272">
        <v>200</v>
      </c>
      <c r="C863" s="273">
        <v>274</v>
      </c>
      <c r="D863" s="274">
        <v>309</v>
      </c>
      <c r="E863" s="275" t="s">
        <v>276</v>
      </c>
      <c r="F863" s="276" t="s">
        <v>1008</v>
      </c>
      <c r="G863" s="277" t="s">
        <v>1008</v>
      </c>
      <c r="H863" s="278">
        <v>186095.31</v>
      </c>
      <c r="I863" s="278">
        <v>186095.31</v>
      </c>
      <c r="J863" s="279">
        <f t="shared" si="13"/>
        <v>0</v>
      </c>
    </row>
    <row r="864" spans="1:10" ht="12.75">
      <c r="A864" s="271" t="s">
        <v>46</v>
      </c>
      <c r="B864" s="272">
        <v>200</v>
      </c>
      <c r="C864" s="273">
        <v>274</v>
      </c>
      <c r="D864" s="274">
        <v>309</v>
      </c>
      <c r="E864" s="275" t="s">
        <v>278</v>
      </c>
      <c r="F864" s="276" t="s">
        <v>1008</v>
      </c>
      <c r="G864" s="277" t="s">
        <v>1008</v>
      </c>
      <c r="H864" s="278">
        <v>186095.31</v>
      </c>
      <c r="I864" s="278">
        <v>186095.31</v>
      </c>
      <c r="J864" s="279">
        <f t="shared" si="13"/>
        <v>0</v>
      </c>
    </row>
    <row r="865" spans="1:10" ht="12.75">
      <c r="A865" s="271" t="s">
        <v>154</v>
      </c>
      <c r="B865" s="272">
        <v>200</v>
      </c>
      <c r="C865" s="273">
        <v>274</v>
      </c>
      <c r="D865" s="274">
        <v>309</v>
      </c>
      <c r="E865" s="275" t="s">
        <v>389</v>
      </c>
      <c r="F865" s="276" t="s">
        <v>1008</v>
      </c>
      <c r="G865" s="277" t="s">
        <v>1008</v>
      </c>
      <c r="H865" s="278">
        <v>186095.31</v>
      </c>
      <c r="I865" s="278">
        <v>186095.31</v>
      </c>
      <c r="J865" s="279">
        <f t="shared" si="13"/>
        <v>0</v>
      </c>
    </row>
    <row r="866" spans="1:10" ht="22.5">
      <c r="A866" s="271" t="s">
        <v>49</v>
      </c>
      <c r="B866" s="272">
        <v>200</v>
      </c>
      <c r="C866" s="273">
        <v>274</v>
      </c>
      <c r="D866" s="274">
        <v>309</v>
      </c>
      <c r="E866" s="275" t="s">
        <v>389</v>
      </c>
      <c r="F866" s="280" t="s">
        <v>284</v>
      </c>
      <c r="G866" s="277" t="s">
        <v>1008</v>
      </c>
      <c r="H866" s="278">
        <v>186095.31</v>
      </c>
      <c r="I866" s="278">
        <v>186095.31</v>
      </c>
      <c r="J866" s="279">
        <f t="shared" si="13"/>
        <v>0</v>
      </c>
    </row>
    <row r="867" spans="1:10" ht="12.75">
      <c r="A867" s="244" t="s">
        <v>717</v>
      </c>
      <c r="B867" s="256">
        <v>200</v>
      </c>
      <c r="C867" s="245">
        <v>274</v>
      </c>
      <c r="D867" s="252">
        <v>309</v>
      </c>
      <c r="E867" s="253" t="s">
        <v>389</v>
      </c>
      <c r="F867" s="254" t="s">
        <v>284</v>
      </c>
      <c r="G867" s="255">
        <v>226</v>
      </c>
      <c r="H867" s="251">
        <v>49000</v>
      </c>
      <c r="I867" s="251">
        <v>49000</v>
      </c>
      <c r="J867" s="246">
        <f t="shared" si="13"/>
        <v>0</v>
      </c>
    </row>
    <row r="868" spans="1:10" ht="12.75">
      <c r="A868" s="244" t="s">
        <v>720</v>
      </c>
      <c r="B868" s="256">
        <v>200</v>
      </c>
      <c r="C868" s="245">
        <v>274</v>
      </c>
      <c r="D868" s="252">
        <v>309</v>
      </c>
      <c r="E868" s="253" t="s">
        <v>389</v>
      </c>
      <c r="F868" s="254" t="s">
        <v>284</v>
      </c>
      <c r="G868" s="255">
        <v>340</v>
      </c>
      <c r="H868" s="251">
        <v>137095.31</v>
      </c>
      <c r="I868" s="251">
        <v>137095.31</v>
      </c>
      <c r="J868" s="246">
        <f t="shared" si="13"/>
        <v>0</v>
      </c>
    </row>
    <row r="869" spans="1:10" ht="12.75">
      <c r="A869" s="271" t="s">
        <v>335</v>
      </c>
      <c r="B869" s="272">
        <v>200</v>
      </c>
      <c r="C869" s="273">
        <v>274</v>
      </c>
      <c r="D869" s="274">
        <v>700</v>
      </c>
      <c r="E869" s="275" t="s">
        <v>276</v>
      </c>
      <c r="F869" s="276" t="s">
        <v>1008</v>
      </c>
      <c r="G869" s="277" t="s">
        <v>1008</v>
      </c>
      <c r="H869" s="278">
        <v>2661186267.74</v>
      </c>
      <c r="I869" s="278">
        <v>2624205949.7100015</v>
      </c>
      <c r="J869" s="279">
        <f t="shared" si="13"/>
        <v>36980318.0299983</v>
      </c>
    </row>
    <row r="870" spans="1:10" ht="12.75">
      <c r="A870" s="271" t="s">
        <v>150</v>
      </c>
      <c r="B870" s="272">
        <v>200</v>
      </c>
      <c r="C870" s="273">
        <v>274</v>
      </c>
      <c r="D870" s="274">
        <v>701</v>
      </c>
      <c r="E870" s="275" t="s">
        <v>276</v>
      </c>
      <c r="F870" s="276" t="s">
        <v>1008</v>
      </c>
      <c r="G870" s="277" t="s">
        <v>1008</v>
      </c>
      <c r="H870" s="278">
        <v>649537168.54</v>
      </c>
      <c r="I870" s="278">
        <v>648173956.0699999</v>
      </c>
      <c r="J870" s="279">
        <f t="shared" si="13"/>
        <v>1363212.4700000286</v>
      </c>
    </row>
    <row r="871" spans="1:10" ht="33.75">
      <c r="A871" s="271" t="s">
        <v>878</v>
      </c>
      <c r="B871" s="272">
        <v>200</v>
      </c>
      <c r="C871" s="273">
        <v>274</v>
      </c>
      <c r="D871" s="274">
        <v>701</v>
      </c>
      <c r="E871" s="275" t="s">
        <v>425</v>
      </c>
      <c r="F871" s="276" t="s">
        <v>1008</v>
      </c>
      <c r="G871" s="277" t="s">
        <v>1008</v>
      </c>
      <c r="H871" s="278">
        <v>648578613.54</v>
      </c>
      <c r="I871" s="278">
        <v>647215401.0699999</v>
      </c>
      <c r="J871" s="279">
        <f t="shared" si="13"/>
        <v>1363212.4700000286</v>
      </c>
    </row>
    <row r="872" spans="1:10" ht="22.5">
      <c r="A872" s="271" t="s">
        <v>873</v>
      </c>
      <c r="B872" s="272">
        <v>200</v>
      </c>
      <c r="C872" s="273">
        <v>274</v>
      </c>
      <c r="D872" s="274">
        <v>701</v>
      </c>
      <c r="E872" s="275" t="s">
        <v>211</v>
      </c>
      <c r="F872" s="276" t="s">
        <v>1008</v>
      </c>
      <c r="G872" s="277" t="s">
        <v>1008</v>
      </c>
      <c r="H872" s="278">
        <v>162385088.78</v>
      </c>
      <c r="I872" s="278">
        <v>161058251.64999998</v>
      </c>
      <c r="J872" s="279">
        <f t="shared" si="13"/>
        <v>1326837.130000025</v>
      </c>
    </row>
    <row r="873" spans="1:10" ht="22.5">
      <c r="A873" s="271" t="s">
        <v>452</v>
      </c>
      <c r="B873" s="272">
        <v>200</v>
      </c>
      <c r="C873" s="273">
        <v>274</v>
      </c>
      <c r="D873" s="274">
        <v>701</v>
      </c>
      <c r="E873" s="275" t="s">
        <v>211</v>
      </c>
      <c r="F873" s="280" t="s">
        <v>295</v>
      </c>
      <c r="G873" s="277" t="s">
        <v>1008</v>
      </c>
      <c r="H873" s="278">
        <v>76700529</v>
      </c>
      <c r="I873" s="278">
        <v>76700529</v>
      </c>
      <c r="J873" s="279">
        <f t="shared" si="13"/>
        <v>0</v>
      </c>
    </row>
    <row r="874" spans="1:10" ht="12.75">
      <c r="A874" s="244" t="s">
        <v>1020</v>
      </c>
      <c r="B874" s="256">
        <v>200</v>
      </c>
      <c r="C874" s="245">
        <v>274</v>
      </c>
      <c r="D874" s="252">
        <v>701</v>
      </c>
      <c r="E874" s="253" t="s">
        <v>211</v>
      </c>
      <c r="F874" s="254" t="s">
        <v>295</v>
      </c>
      <c r="G874" s="255">
        <v>211</v>
      </c>
      <c r="H874" s="251">
        <v>59159010</v>
      </c>
      <c r="I874" s="251">
        <v>59159010</v>
      </c>
      <c r="J874" s="246">
        <f t="shared" si="13"/>
        <v>0</v>
      </c>
    </row>
    <row r="875" spans="1:10" ht="12.75">
      <c r="A875" s="244" t="s">
        <v>712</v>
      </c>
      <c r="B875" s="256">
        <v>200</v>
      </c>
      <c r="C875" s="245">
        <v>274</v>
      </c>
      <c r="D875" s="252">
        <v>701</v>
      </c>
      <c r="E875" s="253" t="s">
        <v>211</v>
      </c>
      <c r="F875" s="254" t="s">
        <v>295</v>
      </c>
      <c r="G875" s="255">
        <v>213</v>
      </c>
      <c r="H875" s="251">
        <v>17541519</v>
      </c>
      <c r="I875" s="251">
        <v>17541519</v>
      </c>
      <c r="J875" s="246">
        <f t="shared" si="13"/>
        <v>0</v>
      </c>
    </row>
    <row r="876" spans="1:10" ht="22.5">
      <c r="A876" s="271" t="s">
        <v>453</v>
      </c>
      <c r="B876" s="272">
        <v>200</v>
      </c>
      <c r="C876" s="273">
        <v>274</v>
      </c>
      <c r="D876" s="274">
        <v>701</v>
      </c>
      <c r="E876" s="275" t="s">
        <v>211</v>
      </c>
      <c r="F876" s="280" t="s">
        <v>296</v>
      </c>
      <c r="G876" s="277" t="s">
        <v>1008</v>
      </c>
      <c r="H876" s="278">
        <v>7325144</v>
      </c>
      <c r="I876" s="278">
        <v>7236878.81</v>
      </c>
      <c r="J876" s="279">
        <f t="shared" si="13"/>
        <v>88265.19000000041</v>
      </c>
    </row>
    <row r="877" spans="1:10" ht="12.75">
      <c r="A877" s="244" t="s">
        <v>711</v>
      </c>
      <c r="B877" s="256">
        <v>200</v>
      </c>
      <c r="C877" s="245">
        <v>274</v>
      </c>
      <c r="D877" s="252">
        <v>701</v>
      </c>
      <c r="E877" s="253" t="s">
        <v>211</v>
      </c>
      <c r="F877" s="254" t="s">
        <v>296</v>
      </c>
      <c r="G877" s="255">
        <v>212</v>
      </c>
      <c r="H877" s="251">
        <v>6464688</v>
      </c>
      <c r="I877" s="251">
        <v>6396545.81</v>
      </c>
      <c r="J877" s="246">
        <f t="shared" si="13"/>
        <v>68142.19000000041</v>
      </c>
    </row>
    <row r="878" spans="1:10" ht="12.75">
      <c r="A878" s="244" t="s">
        <v>714</v>
      </c>
      <c r="B878" s="256">
        <v>200</v>
      </c>
      <c r="C878" s="245">
        <v>274</v>
      </c>
      <c r="D878" s="252">
        <v>701</v>
      </c>
      <c r="E878" s="253" t="s">
        <v>211</v>
      </c>
      <c r="F878" s="254" t="s">
        <v>296</v>
      </c>
      <c r="G878" s="255">
        <v>222</v>
      </c>
      <c r="H878" s="251">
        <v>705110</v>
      </c>
      <c r="I878" s="251">
        <v>686865</v>
      </c>
      <c r="J878" s="246">
        <f t="shared" si="13"/>
        <v>18245</v>
      </c>
    </row>
    <row r="879" spans="1:10" ht="12.75">
      <c r="A879" s="244" t="s">
        <v>717</v>
      </c>
      <c r="B879" s="256">
        <v>200</v>
      </c>
      <c r="C879" s="245">
        <v>274</v>
      </c>
      <c r="D879" s="252">
        <v>701</v>
      </c>
      <c r="E879" s="253" t="s">
        <v>211</v>
      </c>
      <c r="F879" s="254" t="s">
        <v>296</v>
      </c>
      <c r="G879" s="255">
        <v>226</v>
      </c>
      <c r="H879" s="251">
        <v>155346</v>
      </c>
      <c r="I879" s="251">
        <v>153468</v>
      </c>
      <c r="J879" s="246">
        <f t="shared" si="13"/>
        <v>1878</v>
      </c>
    </row>
    <row r="880" spans="1:10" ht="22.5">
      <c r="A880" s="271" t="s">
        <v>858</v>
      </c>
      <c r="B880" s="272">
        <v>200</v>
      </c>
      <c r="C880" s="273">
        <v>274</v>
      </c>
      <c r="D880" s="274">
        <v>701</v>
      </c>
      <c r="E880" s="275" t="s">
        <v>211</v>
      </c>
      <c r="F880" s="280" t="s">
        <v>283</v>
      </c>
      <c r="G880" s="277" t="s">
        <v>1008</v>
      </c>
      <c r="H880" s="278">
        <v>3801209</v>
      </c>
      <c r="I880" s="278">
        <v>3801209</v>
      </c>
      <c r="J880" s="279">
        <f t="shared" si="13"/>
        <v>0</v>
      </c>
    </row>
    <row r="881" spans="1:10" ht="12.75">
      <c r="A881" s="244" t="s">
        <v>716</v>
      </c>
      <c r="B881" s="256">
        <v>200</v>
      </c>
      <c r="C881" s="245">
        <v>274</v>
      </c>
      <c r="D881" s="252">
        <v>701</v>
      </c>
      <c r="E881" s="253" t="s">
        <v>211</v>
      </c>
      <c r="F881" s="254" t="s">
        <v>283</v>
      </c>
      <c r="G881" s="255">
        <v>225</v>
      </c>
      <c r="H881" s="251">
        <v>3801209</v>
      </c>
      <c r="I881" s="251">
        <v>3801209</v>
      </c>
      <c r="J881" s="246">
        <f t="shared" si="13"/>
        <v>0</v>
      </c>
    </row>
    <row r="882" spans="1:10" ht="22.5">
      <c r="A882" s="271" t="s">
        <v>49</v>
      </c>
      <c r="B882" s="272">
        <v>200</v>
      </c>
      <c r="C882" s="273">
        <v>274</v>
      </c>
      <c r="D882" s="274">
        <v>701</v>
      </c>
      <c r="E882" s="275" t="s">
        <v>211</v>
      </c>
      <c r="F882" s="280" t="s">
        <v>284</v>
      </c>
      <c r="G882" s="277" t="s">
        <v>1008</v>
      </c>
      <c r="H882" s="278">
        <v>74398820.14</v>
      </c>
      <c r="I882" s="278">
        <v>73160248.2</v>
      </c>
      <c r="J882" s="279">
        <f t="shared" si="13"/>
        <v>1238571.9399999976</v>
      </c>
    </row>
    <row r="883" spans="1:10" ht="12.75">
      <c r="A883" s="244" t="s">
        <v>713</v>
      </c>
      <c r="B883" s="256">
        <v>200</v>
      </c>
      <c r="C883" s="245">
        <v>274</v>
      </c>
      <c r="D883" s="252">
        <v>701</v>
      </c>
      <c r="E883" s="253" t="s">
        <v>211</v>
      </c>
      <c r="F883" s="254" t="s">
        <v>284</v>
      </c>
      <c r="G883" s="255">
        <v>221</v>
      </c>
      <c r="H883" s="251">
        <v>1076600</v>
      </c>
      <c r="I883" s="251">
        <v>1048332.85</v>
      </c>
      <c r="J883" s="246">
        <f t="shared" si="13"/>
        <v>28267.150000000023</v>
      </c>
    </row>
    <row r="884" spans="1:10" ht="12.75">
      <c r="A884" s="244" t="s">
        <v>714</v>
      </c>
      <c r="B884" s="256">
        <v>200</v>
      </c>
      <c r="C884" s="245">
        <v>274</v>
      </c>
      <c r="D884" s="252">
        <v>701</v>
      </c>
      <c r="E884" s="253" t="s">
        <v>211</v>
      </c>
      <c r="F884" s="254" t="s">
        <v>284</v>
      </c>
      <c r="G884" s="255">
        <v>222</v>
      </c>
      <c r="H884" s="251">
        <v>234943.51</v>
      </c>
      <c r="I884" s="251">
        <v>234943.51</v>
      </c>
      <c r="J884" s="246">
        <f t="shared" si="13"/>
        <v>0</v>
      </c>
    </row>
    <row r="885" spans="1:10" ht="12.75">
      <c r="A885" s="244" t="s">
        <v>715</v>
      </c>
      <c r="B885" s="256">
        <v>200</v>
      </c>
      <c r="C885" s="245">
        <v>274</v>
      </c>
      <c r="D885" s="252">
        <v>701</v>
      </c>
      <c r="E885" s="253" t="s">
        <v>211</v>
      </c>
      <c r="F885" s="254" t="s">
        <v>284</v>
      </c>
      <c r="G885" s="255">
        <v>223</v>
      </c>
      <c r="H885" s="251">
        <v>35550890</v>
      </c>
      <c r="I885" s="251">
        <v>34353843.42</v>
      </c>
      <c r="J885" s="246">
        <f t="shared" si="13"/>
        <v>1197046.5799999982</v>
      </c>
    </row>
    <row r="886" spans="1:10" ht="12.75">
      <c r="A886" s="244" t="s">
        <v>716</v>
      </c>
      <c r="B886" s="256">
        <v>200</v>
      </c>
      <c r="C886" s="245">
        <v>274</v>
      </c>
      <c r="D886" s="252">
        <v>701</v>
      </c>
      <c r="E886" s="253" t="s">
        <v>211</v>
      </c>
      <c r="F886" s="254" t="s">
        <v>284</v>
      </c>
      <c r="G886" s="255">
        <v>225</v>
      </c>
      <c r="H886" s="251">
        <v>5125267</v>
      </c>
      <c r="I886" s="251">
        <v>5124987.83</v>
      </c>
      <c r="J886" s="246">
        <f t="shared" si="13"/>
        <v>279.1699999999255</v>
      </c>
    </row>
    <row r="887" spans="1:10" ht="12.75">
      <c r="A887" s="244" t="s">
        <v>717</v>
      </c>
      <c r="B887" s="256">
        <v>200</v>
      </c>
      <c r="C887" s="245">
        <v>274</v>
      </c>
      <c r="D887" s="252">
        <v>701</v>
      </c>
      <c r="E887" s="253" t="s">
        <v>211</v>
      </c>
      <c r="F887" s="254" t="s">
        <v>284</v>
      </c>
      <c r="G887" s="255">
        <v>226</v>
      </c>
      <c r="H887" s="251">
        <v>961303</v>
      </c>
      <c r="I887" s="251">
        <v>961274.58</v>
      </c>
      <c r="J887" s="246">
        <f t="shared" si="13"/>
        <v>28.42000000004191</v>
      </c>
    </row>
    <row r="888" spans="1:10" ht="12.75">
      <c r="A888" s="244" t="s">
        <v>719</v>
      </c>
      <c r="B888" s="256">
        <v>200</v>
      </c>
      <c r="C888" s="245">
        <v>274</v>
      </c>
      <c r="D888" s="252">
        <v>701</v>
      </c>
      <c r="E888" s="253" t="s">
        <v>211</v>
      </c>
      <c r="F888" s="254" t="s">
        <v>284</v>
      </c>
      <c r="G888" s="255">
        <v>310</v>
      </c>
      <c r="H888" s="251">
        <v>2671646.04</v>
      </c>
      <c r="I888" s="251">
        <v>2671646</v>
      </c>
      <c r="J888" s="246">
        <f t="shared" si="13"/>
        <v>0.0400000000372529</v>
      </c>
    </row>
    <row r="889" spans="1:10" ht="12.75">
      <c r="A889" s="244" t="s">
        <v>720</v>
      </c>
      <c r="B889" s="256">
        <v>200</v>
      </c>
      <c r="C889" s="245">
        <v>274</v>
      </c>
      <c r="D889" s="252">
        <v>701</v>
      </c>
      <c r="E889" s="253" t="s">
        <v>211</v>
      </c>
      <c r="F889" s="254" t="s">
        <v>284</v>
      </c>
      <c r="G889" s="255">
        <v>340</v>
      </c>
      <c r="H889" s="251">
        <v>28778170.59</v>
      </c>
      <c r="I889" s="251">
        <v>28765220.01</v>
      </c>
      <c r="J889" s="246">
        <f t="shared" si="13"/>
        <v>12950.579999998212</v>
      </c>
    </row>
    <row r="890" spans="1:10" ht="12.75">
      <c r="A890" s="271" t="s">
        <v>965</v>
      </c>
      <c r="B890" s="272">
        <v>200</v>
      </c>
      <c r="C890" s="273">
        <v>274</v>
      </c>
      <c r="D890" s="274">
        <v>701</v>
      </c>
      <c r="E890" s="275" t="s">
        <v>211</v>
      </c>
      <c r="F890" s="280" t="s">
        <v>286</v>
      </c>
      <c r="G890" s="277" t="s">
        <v>1008</v>
      </c>
      <c r="H890" s="278">
        <v>29386.64</v>
      </c>
      <c r="I890" s="278">
        <v>29386.64</v>
      </c>
      <c r="J890" s="279">
        <f t="shared" si="13"/>
        <v>0</v>
      </c>
    </row>
    <row r="891" spans="1:10" ht="12.75">
      <c r="A891" s="244" t="s">
        <v>718</v>
      </c>
      <c r="B891" s="256">
        <v>200</v>
      </c>
      <c r="C891" s="245">
        <v>274</v>
      </c>
      <c r="D891" s="252">
        <v>701</v>
      </c>
      <c r="E891" s="253" t="s">
        <v>211</v>
      </c>
      <c r="F891" s="254" t="s">
        <v>286</v>
      </c>
      <c r="G891" s="255">
        <v>290</v>
      </c>
      <c r="H891" s="251">
        <v>29386.64</v>
      </c>
      <c r="I891" s="251">
        <v>29386.64</v>
      </c>
      <c r="J891" s="246">
        <f t="shared" si="13"/>
        <v>0</v>
      </c>
    </row>
    <row r="892" spans="1:10" ht="12.75">
      <c r="A892" s="271" t="s">
        <v>511</v>
      </c>
      <c r="B892" s="272">
        <v>200</v>
      </c>
      <c r="C892" s="273">
        <v>274</v>
      </c>
      <c r="D892" s="274">
        <v>701</v>
      </c>
      <c r="E892" s="275" t="s">
        <v>211</v>
      </c>
      <c r="F892" s="280" t="s">
        <v>212</v>
      </c>
      <c r="G892" s="277" t="s">
        <v>1008</v>
      </c>
      <c r="H892" s="278">
        <v>130000</v>
      </c>
      <c r="I892" s="278">
        <v>130000</v>
      </c>
      <c r="J892" s="279">
        <f t="shared" si="13"/>
        <v>0</v>
      </c>
    </row>
    <row r="893" spans="1:10" ht="12.75">
      <c r="A893" s="244" t="s">
        <v>718</v>
      </c>
      <c r="B893" s="256">
        <v>200</v>
      </c>
      <c r="C893" s="245">
        <v>274</v>
      </c>
      <c r="D893" s="252">
        <v>701</v>
      </c>
      <c r="E893" s="253" t="s">
        <v>211</v>
      </c>
      <c r="F893" s="254" t="s">
        <v>212</v>
      </c>
      <c r="G893" s="255">
        <v>290</v>
      </c>
      <c r="H893" s="251">
        <v>130000</v>
      </c>
      <c r="I893" s="251">
        <v>130000</v>
      </c>
      <c r="J893" s="246">
        <f t="shared" si="13"/>
        <v>0</v>
      </c>
    </row>
    <row r="894" spans="1:10" ht="22.5">
      <c r="A894" s="271" t="s">
        <v>889</v>
      </c>
      <c r="B894" s="272">
        <v>200</v>
      </c>
      <c r="C894" s="273">
        <v>274</v>
      </c>
      <c r="D894" s="274">
        <v>701</v>
      </c>
      <c r="E894" s="275" t="s">
        <v>213</v>
      </c>
      <c r="F894" s="276" t="s">
        <v>1008</v>
      </c>
      <c r="G894" s="277" t="s">
        <v>1008</v>
      </c>
      <c r="H894" s="278">
        <v>241736592.76</v>
      </c>
      <c r="I894" s="278">
        <v>241735255.82</v>
      </c>
      <c r="J894" s="279">
        <f t="shared" si="13"/>
        <v>1336.9399999976158</v>
      </c>
    </row>
    <row r="895" spans="1:10" ht="33.75">
      <c r="A895" s="271" t="s">
        <v>890</v>
      </c>
      <c r="B895" s="272">
        <v>200</v>
      </c>
      <c r="C895" s="273">
        <v>274</v>
      </c>
      <c r="D895" s="274">
        <v>701</v>
      </c>
      <c r="E895" s="275" t="s">
        <v>213</v>
      </c>
      <c r="F895" s="280" t="s">
        <v>214</v>
      </c>
      <c r="G895" s="277" t="s">
        <v>1008</v>
      </c>
      <c r="H895" s="278">
        <v>216266220</v>
      </c>
      <c r="I895" s="278">
        <v>216266220</v>
      </c>
      <c r="J895" s="279">
        <f t="shared" si="13"/>
        <v>0</v>
      </c>
    </row>
    <row r="896" spans="1:10" ht="22.5">
      <c r="A896" s="244" t="s">
        <v>444</v>
      </c>
      <c r="B896" s="256">
        <v>200</v>
      </c>
      <c r="C896" s="245">
        <v>274</v>
      </c>
      <c r="D896" s="252">
        <v>701</v>
      </c>
      <c r="E896" s="253" t="s">
        <v>213</v>
      </c>
      <c r="F896" s="254" t="s">
        <v>214</v>
      </c>
      <c r="G896" s="255">
        <v>241</v>
      </c>
      <c r="H896" s="251">
        <v>216266220</v>
      </c>
      <c r="I896" s="251">
        <v>216266220</v>
      </c>
      <c r="J896" s="246">
        <f t="shared" si="13"/>
        <v>0</v>
      </c>
    </row>
    <row r="897" spans="1:10" ht="12.75">
      <c r="A897" s="271" t="s">
        <v>891</v>
      </c>
      <c r="B897" s="272">
        <v>200</v>
      </c>
      <c r="C897" s="273">
        <v>274</v>
      </c>
      <c r="D897" s="274">
        <v>701</v>
      </c>
      <c r="E897" s="275" t="s">
        <v>213</v>
      </c>
      <c r="F897" s="280" t="s">
        <v>215</v>
      </c>
      <c r="G897" s="277" t="s">
        <v>1008</v>
      </c>
      <c r="H897" s="278">
        <v>25470372.76</v>
      </c>
      <c r="I897" s="278">
        <v>25469035.82</v>
      </c>
      <c r="J897" s="279">
        <f t="shared" si="13"/>
        <v>1336.940000001341</v>
      </c>
    </row>
    <row r="898" spans="1:10" ht="22.5">
      <c r="A898" s="244" t="s">
        <v>444</v>
      </c>
      <c r="B898" s="256">
        <v>200</v>
      </c>
      <c r="C898" s="245">
        <v>274</v>
      </c>
      <c r="D898" s="252">
        <v>701</v>
      </c>
      <c r="E898" s="253" t="s">
        <v>213</v>
      </c>
      <c r="F898" s="254" t="s">
        <v>215</v>
      </c>
      <c r="G898" s="255">
        <v>241</v>
      </c>
      <c r="H898" s="251">
        <v>25470372.76</v>
      </c>
      <c r="I898" s="251">
        <v>25469035.82</v>
      </c>
      <c r="J898" s="246">
        <f t="shared" si="13"/>
        <v>1336.940000001341</v>
      </c>
    </row>
    <row r="899" spans="1:10" ht="45">
      <c r="A899" s="271" t="s">
        <v>892</v>
      </c>
      <c r="B899" s="272">
        <v>200</v>
      </c>
      <c r="C899" s="273">
        <v>274</v>
      </c>
      <c r="D899" s="274">
        <v>701</v>
      </c>
      <c r="E899" s="275" t="s">
        <v>216</v>
      </c>
      <c r="F899" s="276" t="s">
        <v>1008</v>
      </c>
      <c r="G899" s="277" t="s">
        <v>1008</v>
      </c>
      <c r="H899" s="278">
        <v>15645</v>
      </c>
      <c r="I899" s="278">
        <v>15645</v>
      </c>
      <c r="J899" s="279">
        <f t="shared" si="13"/>
        <v>0</v>
      </c>
    </row>
    <row r="900" spans="1:10" ht="22.5">
      <c r="A900" s="271" t="s">
        <v>452</v>
      </c>
      <c r="B900" s="272">
        <v>200</v>
      </c>
      <c r="C900" s="273">
        <v>274</v>
      </c>
      <c r="D900" s="274">
        <v>701</v>
      </c>
      <c r="E900" s="275" t="s">
        <v>216</v>
      </c>
      <c r="F900" s="280" t="s">
        <v>295</v>
      </c>
      <c r="G900" s="277" t="s">
        <v>1008</v>
      </c>
      <c r="H900" s="278">
        <v>6245</v>
      </c>
      <c r="I900" s="278">
        <v>6245</v>
      </c>
      <c r="J900" s="279">
        <f t="shared" si="13"/>
        <v>0</v>
      </c>
    </row>
    <row r="901" spans="1:10" ht="12.75">
      <c r="A901" s="244" t="s">
        <v>1020</v>
      </c>
      <c r="B901" s="256">
        <v>200</v>
      </c>
      <c r="C901" s="245">
        <v>274</v>
      </c>
      <c r="D901" s="252">
        <v>701</v>
      </c>
      <c r="E901" s="253" t="s">
        <v>216</v>
      </c>
      <c r="F901" s="254" t="s">
        <v>295</v>
      </c>
      <c r="G901" s="255">
        <v>211</v>
      </c>
      <c r="H901" s="251">
        <v>4795</v>
      </c>
      <c r="I901" s="251">
        <v>4795</v>
      </c>
      <c r="J901" s="246">
        <f t="shared" si="13"/>
        <v>0</v>
      </c>
    </row>
    <row r="902" spans="1:10" ht="12.75">
      <c r="A902" s="244" t="s">
        <v>712</v>
      </c>
      <c r="B902" s="256">
        <v>200</v>
      </c>
      <c r="C902" s="245">
        <v>274</v>
      </c>
      <c r="D902" s="252">
        <v>701</v>
      </c>
      <c r="E902" s="253" t="s">
        <v>216</v>
      </c>
      <c r="F902" s="254" t="s">
        <v>295</v>
      </c>
      <c r="G902" s="255">
        <v>213</v>
      </c>
      <c r="H902" s="251">
        <v>1450</v>
      </c>
      <c r="I902" s="251">
        <v>1450</v>
      </c>
      <c r="J902" s="246">
        <f t="shared" si="13"/>
        <v>0</v>
      </c>
    </row>
    <row r="903" spans="1:10" ht="12.75">
      <c r="A903" s="271" t="s">
        <v>891</v>
      </c>
      <c r="B903" s="272">
        <v>200</v>
      </c>
      <c r="C903" s="273">
        <v>274</v>
      </c>
      <c r="D903" s="274">
        <v>701</v>
      </c>
      <c r="E903" s="275" t="s">
        <v>216</v>
      </c>
      <c r="F903" s="280" t="s">
        <v>215</v>
      </c>
      <c r="G903" s="277" t="s">
        <v>1008</v>
      </c>
      <c r="H903" s="278">
        <v>9400</v>
      </c>
      <c r="I903" s="278">
        <v>9400</v>
      </c>
      <c r="J903" s="279">
        <f t="shared" si="13"/>
        <v>0</v>
      </c>
    </row>
    <row r="904" spans="1:10" ht="22.5">
      <c r="A904" s="244" t="s">
        <v>444</v>
      </c>
      <c r="B904" s="256">
        <v>200</v>
      </c>
      <c r="C904" s="245">
        <v>274</v>
      </c>
      <c r="D904" s="252">
        <v>701</v>
      </c>
      <c r="E904" s="253" t="s">
        <v>216</v>
      </c>
      <c r="F904" s="254" t="s">
        <v>215</v>
      </c>
      <c r="G904" s="255">
        <v>241</v>
      </c>
      <c r="H904" s="251">
        <v>9400</v>
      </c>
      <c r="I904" s="251">
        <v>9400</v>
      </c>
      <c r="J904" s="246">
        <f aca="true" t="shared" si="14" ref="J904:J967">H904-I904</f>
        <v>0</v>
      </c>
    </row>
    <row r="905" spans="1:10" ht="45">
      <c r="A905" s="271" t="s">
        <v>217</v>
      </c>
      <c r="B905" s="272">
        <v>200</v>
      </c>
      <c r="C905" s="273">
        <v>274</v>
      </c>
      <c r="D905" s="274">
        <v>701</v>
      </c>
      <c r="E905" s="275" t="s">
        <v>218</v>
      </c>
      <c r="F905" s="276" t="s">
        <v>1008</v>
      </c>
      <c r="G905" s="277" t="s">
        <v>1008</v>
      </c>
      <c r="H905" s="278">
        <v>0</v>
      </c>
      <c r="I905" s="278">
        <v>0</v>
      </c>
      <c r="J905" s="279">
        <f t="shared" si="14"/>
        <v>0</v>
      </c>
    </row>
    <row r="906" spans="1:10" ht="12.75">
      <c r="A906" s="271" t="s">
        <v>891</v>
      </c>
      <c r="B906" s="272">
        <v>200</v>
      </c>
      <c r="C906" s="273">
        <v>274</v>
      </c>
      <c r="D906" s="274">
        <v>701</v>
      </c>
      <c r="E906" s="275" t="s">
        <v>218</v>
      </c>
      <c r="F906" s="280" t="s">
        <v>215</v>
      </c>
      <c r="G906" s="277" t="s">
        <v>1008</v>
      </c>
      <c r="H906" s="278">
        <v>0</v>
      </c>
      <c r="I906" s="278">
        <v>0</v>
      </c>
      <c r="J906" s="279">
        <f t="shared" si="14"/>
        <v>0</v>
      </c>
    </row>
    <row r="907" spans="1:10" ht="22.5">
      <c r="A907" s="244" t="s">
        <v>444</v>
      </c>
      <c r="B907" s="256">
        <v>200</v>
      </c>
      <c r="C907" s="245">
        <v>274</v>
      </c>
      <c r="D907" s="252">
        <v>701</v>
      </c>
      <c r="E907" s="253" t="s">
        <v>218</v>
      </c>
      <c r="F907" s="254" t="s">
        <v>215</v>
      </c>
      <c r="G907" s="255">
        <v>241</v>
      </c>
      <c r="H907" s="251">
        <v>0</v>
      </c>
      <c r="I907" s="251">
        <v>0</v>
      </c>
      <c r="J907" s="246">
        <f t="shared" si="14"/>
        <v>0</v>
      </c>
    </row>
    <row r="908" spans="1:10" ht="45">
      <c r="A908" s="271" t="s">
        <v>615</v>
      </c>
      <c r="B908" s="272">
        <v>200</v>
      </c>
      <c r="C908" s="273">
        <v>274</v>
      </c>
      <c r="D908" s="274">
        <v>701</v>
      </c>
      <c r="E908" s="275" t="s">
        <v>219</v>
      </c>
      <c r="F908" s="276" t="s">
        <v>1008</v>
      </c>
      <c r="G908" s="277" t="s">
        <v>1008</v>
      </c>
      <c r="H908" s="278">
        <v>11315760</v>
      </c>
      <c r="I908" s="278">
        <v>11290009.95</v>
      </c>
      <c r="J908" s="279">
        <f t="shared" si="14"/>
        <v>25750.050000000745</v>
      </c>
    </row>
    <row r="909" spans="1:10" ht="22.5">
      <c r="A909" s="271" t="s">
        <v>452</v>
      </c>
      <c r="B909" s="272">
        <v>200</v>
      </c>
      <c r="C909" s="273">
        <v>274</v>
      </c>
      <c r="D909" s="274">
        <v>701</v>
      </c>
      <c r="E909" s="275" t="s">
        <v>219</v>
      </c>
      <c r="F909" s="280" t="s">
        <v>295</v>
      </c>
      <c r="G909" s="277" t="s">
        <v>1008</v>
      </c>
      <c r="H909" s="278">
        <v>3261215</v>
      </c>
      <c r="I909" s="278">
        <v>3235464.95</v>
      </c>
      <c r="J909" s="279">
        <f t="shared" si="14"/>
        <v>25750.049999999814</v>
      </c>
    </row>
    <row r="910" spans="1:10" ht="12.75">
      <c r="A910" s="244" t="s">
        <v>1020</v>
      </c>
      <c r="B910" s="256">
        <v>200</v>
      </c>
      <c r="C910" s="245">
        <v>274</v>
      </c>
      <c r="D910" s="252">
        <v>701</v>
      </c>
      <c r="E910" s="253" t="s">
        <v>219</v>
      </c>
      <c r="F910" s="254" t="s">
        <v>295</v>
      </c>
      <c r="G910" s="255">
        <v>211</v>
      </c>
      <c r="H910" s="251">
        <v>2524773</v>
      </c>
      <c r="I910" s="251">
        <v>2515409.24</v>
      </c>
      <c r="J910" s="246">
        <f t="shared" si="14"/>
        <v>9363.759999999776</v>
      </c>
    </row>
    <row r="911" spans="1:10" ht="12.75">
      <c r="A911" s="244" t="s">
        <v>712</v>
      </c>
      <c r="B911" s="256">
        <v>200</v>
      </c>
      <c r="C911" s="245">
        <v>274</v>
      </c>
      <c r="D911" s="252">
        <v>701</v>
      </c>
      <c r="E911" s="253" t="s">
        <v>219</v>
      </c>
      <c r="F911" s="254" t="s">
        <v>295</v>
      </c>
      <c r="G911" s="255">
        <v>213</v>
      </c>
      <c r="H911" s="251">
        <v>736442</v>
      </c>
      <c r="I911" s="251">
        <v>720055.71</v>
      </c>
      <c r="J911" s="246">
        <f t="shared" si="14"/>
        <v>16386.290000000037</v>
      </c>
    </row>
    <row r="912" spans="1:10" ht="12.75">
      <c r="A912" s="271" t="s">
        <v>891</v>
      </c>
      <c r="B912" s="272">
        <v>200</v>
      </c>
      <c r="C912" s="273">
        <v>274</v>
      </c>
      <c r="D912" s="274">
        <v>701</v>
      </c>
      <c r="E912" s="275" t="s">
        <v>219</v>
      </c>
      <c r="F912" s="280" t="s">
        <v>215</v>
      </c>
      <c r="G912" s="277" t="s">
        <v>1008</v>
      </c>
      <c r="H912" s="278">
        <v>8054545</v>
      </c>
      <c r="I912" s="278">
        <v>8054545</v>
      </c>
      <c r="J912" s="279">
        <f t="shared" si="14"/>
        <v>0</v>
      </c>
    </row>
    <row r="913" spans="1:10" ht="22.5">
      <c r="A913" s="244" t="s">
        <v>444</v>
      </c>
      <c r="B913" s="256">
        <v>200</v>
      </c>
      <c r="C913" s="245">
        <v>274</v>
      </c>
      <c r="D913" s="252">
        <v>701</v>
      </c>
      <c r="E913" s="253" t="s">
        <v>219</v>
      </c>
      <c r="F913" s="254" t="s">
        <v>215</v>
      </c>
      <c r="G913" s="255">
        <v>241</v>
      </c>
      <c r="H913" s="251">
        <v>8054545</v>
      </c>
      <c r="I913" s="251">
        <v>8054545</v>
      </c>
      <c r="J913" s="246">
        <f t="shared" si="14"/>
        <v>0</v>
      </c>
    </row>
    <row r="914" spans="1:10" ht="56.25">
      <c r="A914" s="271" t="s">
        <v>674</v>
      </c>
      <c r="B914" s="272">
        <v>200</v>
      </c>
      <c r="C914" s="273">
        <v>274</v>
      </c>
      <c r="D914" s="274">
        <v>701</v>
      </c>
      <c r="E914" s="275" t="s">
        <v>220</v>
      </c>
      <c r="F914" s="276" t="s">
        <v>1008</v>
      </c>
      <c r="G914" s="277" t="s">
        <v>1008</v>
      </c>
      <c r="H914" s="278">
        <v>233125527</v>
      </c>
      <c r="I914" s="278">
        <v>233116238.65</v>
      </c>
      <c r="J914" s="279">
        <f t="shared" si="14"/>
        <v>9288.34999999404</v>
      </c>
    </row>
    <row r="915" spans="1:10" ht="22.5">
      <c r="A915" s="271" t="s">
        <v>452</v>
      </c>
      <c r="B915" s="272">
        <v>200</v>
      </c>
      <c r="C915" s="273">
        <v>274</v>
      </c>
      <c r="D915" s="274">
        <v>701</v>
      </c>
      <c r="E915" s="275" t="s">
        <v>220</v>
      </c>
      <c r="F915" s="280" t="s">
        <v>295</v>
      </c>
      <c r="G915" s="277" t="s">
        <v>1008</v>
      </c>
      <c r="H915" s="278">
        <v>61994493</v>
      </c>
      <c r="I915" s="278">
        <v>61985204.65</v>
      </c>
      <c r="J915" s="279">
        <f t="shared" si="14"/>
        <v>9288.35000000149</v>
      </c>
    </row>
    <row r="916" spans="1:10" ht="12.75">
      <c r="A916" s="244" t="s">
        <v>1020</v>
      </c>
      <c r="B916" s="256">
        <v>200</v>
      </c>
      <c r="C916" s="245">
        <v>274</v>
      </c>
      <c r="D916" s="252">
        <v>701</v>
      </c>
      <c r="E916" s="253" t="s">
        <v>220</v>
      </c>
      <c r="F916" s="254" t="s">
        <v>295</v>
      </c>
      <c r="G916" s="255">
        <v>211</v>
      </c>
      <c r="H916" s="251">
        <v>47925179</v>
      </c>
      <c r="I916" s="251">
        <v>47925179</v>
      </c>
      <c r="J916" s="246">
        <f t="shared" si="14"/>
        <v>0</v>
      </c>
    </row>
    <row r="917" spans="1:10" ht="12.75">
      <c r="A917" s="244" t="s">
        <v>712</v>
      </c>
      <c r="B917" s="256">
        <v>200</v>
      </c>
      <c r="C917" s="245">
        <v>274</v>
      </c>
      <c r="D917" s="252">
        <v>701</v>
      </c>
      <c r="E917" s="253" t="s">
        <v>220</v>
      </c>
      <c r="F917" s="254" t="s">
        <v>295</v>
      </c>
      <c r="G917" s="255">
        <v>213</v>
      </c>
      <c r="H917" s="251">
        <v>14069314</v>
      </c>
      <c r="I917" s="251">
        <v>14060025.65</v>
      </c>
      <c r="J917" s="246">
        <f t="shared" si="14"/>
        <v>9288.349999999627</v>
      </c>
    </row>
    <row r="918" spans="1:10" ht="22.5">
      <c r="A918" s="271" t="s">
        <v>453</v>
      </c>
      <c r="B918" s="272">
        <v>200</v>
      </c>
      <c r="C918" s="273">
        <v>274</v>
      </c>
      <c r="D918" s="274">
        <v>701</v>
      </c>
      <c r="E918" s="275" t="s">
        <v>220</v>
      </c>
      <c r="F918" s="280" t="s">
        <v>296</v>
      </c>
      <c r="G918" s="277" t="s">
        <v>1008</v>
      </c>
      <c r="H918" s="278">
        <v>35042</v>
      </c>
      <c r="I918" s="278">
        <v>35042</v>
      </c>
      <c r="J918" s="279">
        <f t="shared" si="14"/>
        <v>0</v>
      </c>
    </row>
    <row r="919" spans="1:10" ht="12.75">
      <c r="A919" s="244" t="s">
        <v>711</v>
      </c>
      <c r="B919" s="256">
        <v>200</v>
      </c>
      <c r="C919" s="245">
        <v>274</v>
      </c>
      <c r="D919" s="252">
        <v>701</v>
      </c>
      <c r="E919" s="253" t="s">
        <v>220</v>
      </c>
      <c r="F919" s="254" t="s">
        <v>296</v>
      </c>
      <c r="G919" s="255">
        <v>212</v>
      </c>
      <c r="H919" s="251">
        <v>2000</v>
      </c>
      <c r="I919" s="251">
        <v>2000</v>
      </c>
      <c r="J919" s="246">
        <f t="shared" si="14"/>
        <v>0</v>
      </c>
    </row>
    <row r="920" spans="1:10" ht="12.75">
      <c r="A920" s="244" t="s">
        <v>714</v>
      </c>
      <c r="B920" s="256">
        <v>200</v>
      </c>
      <c r="C920" s="245">
        <v>274</v>
      </c>
      <c r="D920" s="252">
        <v>701</v>
      </c>
      <c r="E920" s="253" t="s">
        <v>220</v>
      </c>
      <c r="F920" s="254" t="s">
        <v>296</v>
      </c>
      <c r="G920" s="255">
        <v>222</v>
      </c>
      <c r="H920" s="251">
        <v>33042</v>
      </c>
      <c r="I920" s="251">
        <v>33042</v>
      </c>
      <c r="J920" s="246">
        <f t="shared" si="14"/>
        <v>0</v>
      </c>
    </row>
    <row r="921" spans="1:10" ht="12.75">
      <c r="A921" s="244" t="s">
        <v>717</v>
      </c>
      <c r="B921" s="256">
        <v>200</v>
      </c>
      <c r="C921" s="245">
        <v>274</v>
      </c>
      <c r="D921" s="252">
        <v>701</v>
      </c>
      <c r="E921" s="253" t="s">
        <v>220</v>
      </c>
      <c r="F921" s="254" t="s">
        <v>296</v>
      </c>
      <c r="G921" s="255">
        <v>226</v>
      </c>
      <c r="H921" s="251">
        <v>0</v>
      </c>
      <c r="I921" s="251">
        <v>0</v>
      </c>
      <c r="J921" s="246">
        <f t="shared" si="14"/>
        <v>0</v>
      </c>
    </row>
    <row r="922" spans="1:10" ht="22.5">
      <c r="A922" s="271" t="s">
        <v>49</v>
      </c>
      <c r="B922" s="272">
        <v>200</v>
      </c>
      <c r="C922" s="273">
        <v>274</v>
      </c>
      <c r="D922" s="274">
        <v>701</v>
      </c>
      <c r="E922" s="275" t="s">
        <v>220</v>
      </c>
      <c r="F922" s="280" t="s">
        <v>284</v>
      </c>
      <c r="G922" s="277" t="s">
        <v>1008</v>
      </c>
      <c r="H922" s="278">
        <v>1682065</v>
      </c>
      <c r="I922" s="278">
        <v>1682065</v>
      </c>
      <c r="J922" s="279">
        <f t="shared" si="14"/>
        <v>0</v>
      </c>
    </row>
    <row r="923" spans="1:10" ht="12.75">
      <c r="A923" s="244" t="s">
        <v>713</v>
      </c>
      <c r="B923" s="256">
        <v>200</v>
      </c>
      <c r="C923" s="245">
        <v>274</v>
      </c>
      <c r="D923" s="252">
        <v>701</v>
      </c>
      <c r="E923" s="253" t="s">
        <v>220</v>
      </c>
      <c r="F923" s="254" t="s">
        <v>284</v>
      </c>
      <c r="G923" s="255">
        <v>221</v>
      </c>
      <c r="H923" s="251">
        <v>500808</v>
      </c>
      <c r="I923" s="251">
        <v>500808</v>
      </c>
      <c r="J923" s="246">
        <f t="shared" si="14"/>
        <v>0</v>
      </c>
    </row>
    <row r="924" spans="1:10" ht="12.75">
      <c r="A924" s="244" t="s">
        <v>717</v>
      </c>
      <c r="B924" s="256">
        <v>200</v>
      </c>
      <c r="C924" s="245">
        <v>274</v>
      </c>
      <c r="D924" s="252">
        <v>701</v>
      </c>
      <c r="E924" s="253" t="s">
        <v>220</v>
      </c>
      <c r="F924" s="254" t="s">
        <v>284</v>
      </c>
      <c r="G924" s="255">
        <v>226</v>
      </c>
      <c r="H924" s="251">
        <v>280785.2</v>
      </c>
      <c r="I924" s="251">
        <v>280785.2</v>
      </c>
      <c r="J924" s="246">
        <f t="shared" si="14"/>
        <v>0</v>
      </c>
    </row>
    <row r="925" spans="1:10" ht="12.75">
      <c r="A925" s="244" t="s">
        <v>719</v>
      </c>
      <c r="B925" s="256">
        <v>200</v>
      </c>
      <c r="C925" s="245">
        <v>274</v>
      </c>
      <c r="D925" s="252">
        <v>701</v>
      </c>
      <c r="E925" s="253" t="s">
        <v>220</v>
      </c>
      <c r="F925" s="254" t="s">
        <v>284</v>
      </c>
      <c r="G925" s="255">
        <v>310</v>
      </c>
      <c r="H925" s="251">
        <v>302860</v>
      </c>
      <c r="I925" s="251">
        <v>302860</v>
      </c>
      <c r="J925" s="246">
        <f t="shared" si="14"/>
        <v>0</v>
      </c>
    </row>
    <row r="926" spans="1:10" ht="12.75">
      <c r="A926" s="244" t="s">
        <v>720</v>
      </c>
      <c r="B926" s="256">
        <v>200</v>
      </c>
      <c r="C926" s="245">
        <v>274</v>
      </c>
      <c r="D926" s="252">
        <v>701</v>
      </c>
      <c r="E926" s="253" t="s">
        <v>220</v>
      </c>
      <c r="F926" s="254" t="s">
        <v>284</v>
      </c>
      <c r="G926" s="255">
        <v>340</v>
      </c>
      <c r="H926" s="251">
        <v>597611.8</v>
      </c>
      <c r="I926" s="251">
        <v>597611.8</v>
      </c>
      <c r="J926" s="246">
        <f t="shared" si="14"/>
        <v>0</v>
      </c>
    </row>
    <row r="927" spans="1:10" ht="33.75">
      <c r="A927" s="271" t="s">
        <v>890</v>
      </c>
      <c r="B927" s="272">
        <v>200</v>
      </c>
      <c r="C927" s="273">
        <v>274</v>
      </c>
      <c r="D927" s="274">
        <v>701</v>
      </c>
      <c r="E927" s="275" t="s">
        <v>220</v>
      </c>
      <c r="F927" s="280" t="s">
        <v>214</v>
      </c>
      <c r="G927" s="277" t="s">
        <v>1008</v>
      </c>
      <c r="H927" s="278">
        <v>169413927</v>
      </c>
      <c r="I927" s="278">
        <v>169413927</v>
      </c>
      <c r="J927" s="279">
        <f t="shared" si="14"/>
        <v>0</v>
      </c>
    </row>
    <row r="928" spans="1:10" ht="22.5">
      <c r="A928" s="244" t="s">
        <v>444</v>
      </c>
      <c r="B928" s="256">
        <v>200</v>
      </c>
      <c r="C928" s="245">
        <v>274</v>
      </c>
      <c r="D928" s="252">
        <v>701</v>
      </c>
      <c r="E928" s="253" t="s">
        <v>220</v>
      </c>
      <c r="F928" s="254" t="s">
        <v>214</v>
      </c>
      <c r="G928" s="255">
        <v>241</v>
      </c>
      <c r="H928" s="251">
        <v>169413927</v>
      </c>
      <c r="I928" s="251">
        <v>169413927</v>
      </c>
      <c r="J928" s="246">
        <f t="shared" si="14"/>
        <v>0</v>
      </c>
    </row>
    <row r="929" spans="1:10" ht="12.75">
      <c r="A929" s="271" t="s">
        <v>46</v>
      </c>
      <c r="B929" s="272">
        <v>200</v>
      </c>
      <c r="C929" s="273">
        <v>274</v>
      </c>
      <c r="D929" s="274">
        <v>701</v>
      </c>
      <c r="E929" s="275" t="s">
        <v>278</v>
      </c>
      <c r="F929" s="276" t="s">
        <v>1008</v>
      </c>
      <c r="G929" s="277" t="s">
        <v>1008</v>
      </c>
      <c r="H929" s="278">
        <v>958555</v>
      </c>
      <c r="I929" s="278">
        <v>958555</v>
      </c>
      <c r="J929" s="279">
        <f t="shared" si="14"/>
        <v>0</v>
      </c>
    </row>
    <row r="930" spans="1:10" ht="45">
      <c r="A930" s="271" t="s">
        <v>221</v>
      </c>
      <c r="B930" s="272">
        <v>200</v>
      </c>
      <c r="C930" s="273">
        <v>274</v>
      </c>
      <c r="D930" s="274">
        <v>701</v>
      </c>
      <c r="E930" s="275" t="s">
        <v>222</v>
      </c>
      <c r="F930" s="276" t="s">
        <v>1008</v>
      </c>
      <c r="G930" s="277" t="s">
        <v>1008</v>
      </c>
      <c r="H930" s="278">
        <v>958555</v>
      </c>
      <c r="I930" s="278">
        <v>958555</v>
      </c>
      <c r="J930" s="279">
        <f t="shared" si="14"/>
        <v>0</v>
      </c>
    </row>
    <row r="931" spans="1:10" ht="22.5">
      <c r="A931" s="271" t="s">
        <v>452</v>
      </c>
      <c r="B931" s="272">
        <v>200</v>
      </c>
      <c r="C931" s="273">
        <v>274</v>
      </c>
      <c r="D931" s="274">
        <v>701</v>
      </c>
      <c r="E931" s="275" t="s">
        <v>222</v>
      </c>
      <c r="F931" s="280" t="s">
        <v>295</v>
      </c>
      <c r="G931" s="277" t="s">
        <v>1008</v>
      </c>
      <c r="H931" s="278">
        <v>958555</v>
      </c>
      <c r="I931" s="278">
        <v>958555</v>
      </c>
      <c r="J931" s="279">
        <f t="shared" si="14"/>
        <v>0</v>
      </c>
    </row>
    <row r="932" spans="1:10" ht="12.75">
      <c r="A932" s="244" t="s">
        <v>1020</v>
      </c>
      <c r="B932" s="256">
        <v>200</v>
      </c>
      <c r="C932" s="245">
        <v>274</v>
      </c>
      <c r="D932" s="252">
        <v>701</v>
      </c>
      <c r="E932" s="253" t="s">
        <v>222</v>
      </c>
      <c r="F932" s="254" t="s">
        <v>295</v>
      </c>
      <c r="G932" s="255">
        <v>211</v>
      </c>
      <c r="H932" s="251">
        <v>735576</v>
      </c>
      <c r="I932" s="251">
        <v>735576</v>
      </c>
      <c r="J932" s="246">
        <f t="shared" si="14"/>
        <v>0</v>
      </c>
    </row>
    <row r="933" spans="1:10" ht="12.75">
      <c r="A933" s="244" t="s">
        <v>712</v>
      </c>
      <c r="B933" s="256">
        <v>200</v>
      </c>
      <c r="C933" s="245">
        <v>274</v>
      </c>
      <c r="D933" s="252">
        <v>701</v>
      </c>
      <c r="E933" s="253" t="s">
        <v>222</v>
      </c>
      <c r="F933" s="254" t="s">
        <v>295</v>
      </c>
      <c r="G933" s="255">
        <v>213</v>
      </c>
      <c r="H933" s="251">
        <v>222979</v>
      </c>
      <c r="I933" s="251">
        <v>222979</v>
      </c>
      <c r="J933" s="246">
        <f t="shared" si="14"/>
        <v>0</v>
      </c>
    </row>
    <row r="934" spans="1:10" ht="12.75">
      <c r="A934" s="271" t="s">
        <v>151</v>
      </c>
      <c r="B934" s="272">
        <v>200</v>
      </c>
      <c r="C934" s="273">
        <v>274</v>
      </c>
      <c r="D934" s="274">
        <v>702</v>
      </c>
      <c r="E934" s="275" t="s">
        <v>276</v>
      </c>
      <c r="F934" s="276" t="s">
        <v>1008</v>
      </c>
      <c r="G934" s="277" t="s">
        <v>1008</v>
      </c>
      <c r="H934" s="278">
        <v>1725131763.3700001</v>
      </c>
      <c r="I934" s="278">
        <v>1701540144.6200001</v>
      </c>
      <c r="J934" s="279">
        <f t="shared" si="14"/>
        <v>23591618.75</v>
      </c>
    </row>
    <row r="935" spans="1:10" ht="33.75">
      <c r="A935" s="271" t="s">
        <v>878</v>
      </c>
      <c r="B935" s="272">
        <v>200</v>
      </c>
      <c r="C935" s="273">
        <v>274</v>
      </c>
      <c r="D935" s="274">
        <v>702</v>
      </c>
      <c r="E935" s="275" t="s">
        <v>425</v>
      </c>
      <c r="F935" s="276" t="s">
        <v>1008</v>
      </c>
      <c r="G935" s="277" t="s">
        <v>1008</v>
      </c>
      <c r="H935" s="278">
        <v>1718018728.5700002</v>
      </c>
      <c r="I935" s="278">
        <v>1694469229.9700003</v>
      </c>
      <c r="J935" s="279">
        <f t="shared" si="14"/>
        <v>23549498.599999905</v>
      </c>
    </row>
    <row r="936" spans="1:10" ht="22.5">
      <c r="A936" s="271" t="s">
        <v>875</v>
      </c>
      <c r="B936" s="272">
        <v>200</v>
      </c>
      <c r="C936" s="273">
        <v>274</v>
      </c>
      <c r="D936" s="274">
        <v>702</v>
      </c>
      <c r="E936" s="275" t="s">
        <v>223</v>
      </c>
      <c r="F936" s="276" t="s">
        <v>1008</v>
      </c>
      <c r="G936" s="277" t="s">
        <v>1008</v>
      </c>
      <c r="H936" s="278">
        <v>595946335.78</v>
      </c>
      <c r="I936" s="278">
        <v>589702661.74</v>
      </c>
      <c r="J936" s="279">
        <f t="shared" si="14"/>
        <v>6243674.039999962</v>
      </c>
    </row>
    <row r="937" spans="1:10" ht="22.5">
      <c r="A937" s="271" t="s">
        <v>452</v>
      </c>
      <c r="B937" s="272">
        <v>200</v>
      </c>
      <c r="C937" s="273">
        <v>274</v>
      </c>
      <c r="D937" s="274">
        <v>702</v>
      </c>
      <c r="E937" s="275" t="s">
        <v>223</v>
      </c>
      <c r="F937" s="280" t="s">
        <v>295</v>
      </c>
      <c r="G937" s="277" t="s">
        <v>1008</v>
      </c>
      <c r="H937" s="278">
        <v>252603393</v>
      </c>
      <c r="I937" s="278">
        <v>252603392.99</v>
      </c>
      <c r="J937" s="279">
        <f t="shared" si="14"/>
        <v>0.009999990463256836</v>
      </c>
    </row>
    <row r="938" spans="1:10" ht="12.75">
      <c r="A938" s="244" t="s">
        <v>1020</v>
      </c>
      <c r="B938" s="256">
        <v>200</v>
      </c>
      <c r="C938" s="245">
        <v>274</v>
      </c>
      <c r="D938" s="252">
        <v>702</v>
      </c>
      <c r="E938" s="253" t="s">
        <v>223</v>
      </c>
      <c r="F938" s="254" t="s">
        <v>295</v>
      </c>
      <c r="G938" s="255">
        <v>211</v>
      </c>
      <c r="H938" s="251">
        <v>195447015</v>
      </c>
      <c r="I938" s="251">
        <v>195447014.99</v>
      </c>
      <c r="J938" s="246">
        <f t="shared" si="14"/>
        <v>0.009999990463256836</v>
      </c>
    </row>
    <row r="939" spans="1:10" ht="12.75">
      <c r="A939" s="244" t="s">
        <v>712</v>
      </c>
      <c r="B939" s="256">
        <v>200</v>
      </c>
      <c r="C939" s="245">
        <v>274</v>
      </c>
      <c r="D939" s="252">
        <v>702</v>
      </c>
      <c r="E939" s="253" t="s">
        <v>223</v>
      </c>
      <c r="F939" s="254" t="s">
        <v>295</v>
      </c>
      <c r="G939" s="255">
        <v>213</v>
      </c>
      <c r="H939" s="251">
        <v>57156378</v>
      </c>
      <c r="I939" s="251">
        <v>57156378</v>
      </c>
      <c r="J939" s="246">
        <f t="shared" si="14"/>
        <v>0</v>
      </c>
    </row>
    <row r="940" spans="1:10" ht="22.5">
      <c r="A940" s="271" t="s">
        <v>453</v>
      </c>
      <c r="B940" s="272">
        <v>200</v>
      </c>
      <c r="C940" s="273">
        <v>274</v>
      </c>
      <c r="D940" s="274">
        <v>702</v>
      </c>
      <c r="E940" s="275" t="s">
        <v>223</v>
      </c>
      <c r="F940" s="280" t="s">
        <v>296</v>
      </c>
      <c r="G940" s="277" t="s">
        <v>1008</v>
      </c>
      <c r="H940" s="278">
        <v>28175715.709999997</v>
      </c>
      <c r="I940" s="278">
        <v>28174633.79</v>
      </c>
      <c r="J940" s="279">
        <f t="shared" si="14"/>
        <v>1081.9199999980628</v>
      </c>
    </row>
    <row r="941" spans="1:10" ht="12.75">
      <c r="A941" s="244" t="s">
        <v>711</v>
      </c>
      <c r="B941" s="256">
        <v>200</v>
      </c>
      <c r="C941" s="245">
        <v>274</v>
      </c>
      <c r="D941" s="252">
        <v>702</v>
      </c>
      <c r="E941" s="253" t="s">
        <v>223</v>
      </c>
      <c r="F941" s="254" t="s">
        <v>296</v>
      </c>
      <c r="G941" s="255">
        <v>212</v>
      </c>
      <c r="H941" s="251">
        <v>26833789.31</v>
      </c>
      <c r="I941" s="251">
        <v>26832877.42</v>
      </c>
      <c r="J941" s="246">
        <f t="shared" si="14"/>
        <v>911.8899999968708</v>
      </c>
    </row>
    <row r="942" spans="1:10" ht="12.75">
      <c r="A942" s="244" t="s">
        <v>714</v>
      </c>
      <c r="B942" s="256">
        <v>200</v>
      </c>
      <c r="C942" s="245">
        <v>274</v>
      </c>
      <c r="D942" s="252">
        <v>702</v>
      </c>
      <c r="E942" s="253" t="s">
        <v>223</v>
      </c>
      <c r="F942" s="254" t="s">
        <v>296</v>
      </c>
      <c r="G942" s="255">
        <v>222</v>
      </c>
      <c r="H942" s="251">
        <v>1202972.4</v>
      </c>
      <c r="I942" s="251">
        <v>1202972.4</v>
      </c>
      <c r="J942" s="246">
        <f t="shared" si="14"/>
        <v>0</v>
      </c>
    </row>
    <row r="943" spans="1:10" ht="12.75">
      <c r="A943" s="244" t="s">
        <v>717</v>
      </c>
      <c r="B943" s="256">
        <v>200</v>
      </c>
      <c r="C943" s="245">
        <v>274</v>
      </c>
      <c r="D943" s="252">
        <v>702</v>
      </c>
      <c r="E943" s="253" t="s">
        <v>223</v>
      </c>
      <c r="F943" s="254" t="s">
        <v>296</v>
      </c>
      <c r="G943" s="255">
        <v>226</v>
      </c>
      <c r="H943" s="251">
        <v>138954</v>
      </c>
      <c r="I943" s="251">
        <v>138783.97</v>
      </c>
      <c r="J943" s="246">
        <f t="shared" si="14"/>
        <v>170.02999999999884</v>
      </c>
    </row>
    <row r="944" spans="1:10" ht="22.5">
      <c r="A944" s="271" t="s">
        <v>858</v>
      </c>
      <c r="B944" s="272">
        <v>200</v>
      </c>
      <c r="C944" s="273">
        <v>274</v>
      </c>
      <c r="D944" s="274">
        <v>702</v>
      </c>
      <c r="E944" s="275" t="s">
        <v>223</v>
      </c>
      <c r="F944" s="280" t="s">
        <v>283</v>
      </c>
      <c r="G944" s="277" t="s">
        <v>1008</v>
      </c>
      <c r="H944" s="278">
        <v>68676492.91</v>
      </c>
      <c r="I944" s="278">
        <v>68676492.91</v>
      </c>
      <c r="J944" s="279">
        <f t="shared" si="14"/>
        <v>0</v>
      </c>
    </row>
    <row r="945" spans="1:10" ht="12.75">
      <c r="A945" s="244" t="s">
        <v>716</v>
      </c>
      <c r="B945" s="256">
        <v>200</v>
      </c>
      <c r="C945" s="245">
        <v>274</v>
      </c>
      <c r="D945" s="252">
        <v>702</v>
      </c>
      <c r="E945" s="253" t="s">
        <v>223</v>
      </c>
      <c r="F945" s="254" t="s">
        <v>283</v>
      </c>
      <c r="G945" s="255">
        <v>225</v>
      </c>
      <c r="H945" s="251">
        <v>68676492.91</v>
      </c>
      <c r="I945" s="251">
        <v>68676492.91</v>
      </c>
      <c r="J945" s="246">
        <f t="shared" si="14"/>
        <v>0</v>
      </c>
    </row>
    <row r="946" spans="1:10" ht="22.5">
      <c r="A946" s="271" t="s">
        <v>49</v>
      </c>
      <c r="B946" s="272">
        <v>200</v>
      </c>
      <c r="C946" s="273">
        <v>274</v>
      </c>
      <c r="D946" s="274">
        <v>702</v>
      </c>
      <c r="E946" s="275" t="s">
        <v>223</v>
      </c>
      <c r="F946" s="280" t="s">
        <v>284</v>
      </c>
      <c r="G946" s="277" t="s">
        <v>1008</v>
      </c>
      <c r="H946" s="278">
        <v>245731172.33000004</v>
      </c>
      <c r="I946" s="278">
        <v>239488580.22000003</v>
      </c>
      <c r="J946" s="279">
        <f t="shared" si="14"/>
        <v>6242592.110000014</v>
      </c>
    </row>
    <row r="947" spans="1:10" ht="12.75">
      <c r="A947" s="244" t="s">
        <v>713</v>
      </c>
      <c r="B947" s="256">
        <v>200</v>
      </c>
      <c r="C947" s="245">
        <v>274</v>
      </c>
      <c r="D947" s="252">
        <v>702</v>
      </c>
      <c r="E947" s="253" t="s">
        <v>223</v>
      </c>
      <c r="F947" s="254" t="s">
        <v>284</v>
      </c>
      <c r="G947" s="255">
        <v>221</v>
      </c>
      <c r="H947" s="251">
        <v>3574762.9</v>
      </c>
      <c r="I947" s="251">
        <v>3572938.51</v>
      </c>
      <c r="J947" s="246">
        <f t="shared" si="14"/>
        <v>1824.3900000001304</v>
      </c>
    </row>
    <row r="948" spans="1:10" ht="12.75">
      <c r="A948" s="244" t="s">
        <v>714</v>
      </c>
      <c r="B948" s="256">
        <v>200</v>
      </c>
      <c r="C948" s="245">
        <v>274</v>
      </c>
      <c r="D948" s="252">
        <v>702</v>
      </c>
      <c r="E948" s="253" t="s">
        <v>223</v>
      </c>
      <c r="F948" s="254" t="s">
        <v>284</v>
      </c>
      <c r="G948" s="255">
        <v>222</v>
      </c>
      <c r="H948" s="251">
        <v>12955011.47</v>
      </c>
      <c r="I948" s="251">
        <v>12955011.47</v>
      </c>
      <c r="J948" s="246">
        <f t="shared" si="14"/>
        <v>0</v>
      </c>
    </row>
    <row r="949" spans="1:10" ht="12.75">
      <c r="A949" s="244" t="s">
        <v>715</v>
      </c>
      <c r="B949" s="256">
        <v>200</v>
      </c>
      <c r="C949" s="245">
        <v>274</v>
      </c>
      <c r="D949" s="252">
        <v>702</v>
      </c>
      <c r="E949" s="253" t="s">
        <v>223</v>
      </c>
      <c r="F949" s="254" t="s">
        <v>284</v>
      </c>
      <c r="G949" s="255">
        <v>223</v>
      </c>
      <c r="H949" s="251">
        <v>87361789.73</v>
      </c>
      <c r="I949" s="251">
        <v>81161039.04</v>
      </c>
      <c r="J949" s="246">
        <f t="shared" si="14"/>
        <v>6200750.689999998</v>
      </c>
    </row>
    <row r="950" spans="1:10" ht="12.75">
      <c r="A950" s="244" t="s">
        <v>716</v>
      </c>
      <c r="B950" s="256">
        <v>200</v>
      </c>
      <c r="C950" s="245">
        <v>274</v>
      </c>
      <c r="D950" s="252">
        <v>702</v>
      </c>
      <c r="E950" s="253" t="s">
        <v>223</v>
      </c>
      <c r="F950" s="254" t="s">
        <v>284</v>
      </c>
      <c r="G950" s="255">
        <v>225</v>
      </c>
      <c r="H950" s="251">
        <v>26756776.58</v>
      </c>
      <c r="I950" s="251">
        <v>26756776.57</v>
      </c>
      <c r="J950" s="246">
        <f t="shared" si="14"/>
        <v>0.009999997913837433</v>
      </c>
    </row>
    <row r="951" spans="1:10" ht="12.75">
      <c r="A951" s="244" t="s">
        <v>717</v>
      </c>
      <c r="B951" s="256">
        <v>200</v>
      </c>
      <c r="C951" s="245">
        <v>274</v>
      </c>
      <c r="D951" s="252">
        <v>702</v>
      </c>
      <c r="E951" s="253" t="s">
        <v>223</v>
      </c>
      <c r="F951" s="254" t="s">
        <v>284</v>
      </c>
      <c r="G951" s="255">
        <v>226</v>
      </c>
      <c r="H951" s="251">
        <v>19110026.8</v>
      </c>
      <c r="I951" s="251">
        <v>19110026.8</v>
      </c>
      <c r="J951" s="246">
        <f t="shared" si="14"/>
        <v>0</v>
      </c>
    </row>
    <row r="952" spans="1:10" ht="12.75">
      <c r="A952" s="244" t="s">
        <v>718</v>
      </c>
      <c r="B952" s="256">
        <v>200</v>
      </c>
      <c r="C952" s="245">
        <v>274</v>
      </c>
      <c r="D952" s="252">
        <v>702</v>
      </c>
      <c r="E952" s="253" t="s">
        <v>223</v>
      </c>
      <c r="F952" s="254" t="s">
        <v>284</v>
      </c>
      <c r="G952" s="255">
        <v>290</v>
      </c>
      <c r="H952" s="251">
        <v>72350</v>
      </c>
      <c r="I952" s="251">
        <v>72350</v>
      </c>
      <c r="J952" s="246">
        <f t="shared" si="14"/>
        <v>0</v>
      </c>
    </row>
    <row r="953" spans="1:10" ht="12.75">
      <c r="A953" s="244" t="s">
        <v>719</v>
      </c>
      <c r="B953" s="256">
        <v>200</v>
      </c>
      <c r="C953" s="245">
        <v>274</v>
      </c>
      <c r="D953" s="252">
        <v>702</v>
      </c>
      <c r="E953" s="253" t="s">
        <v>223</v>
      </c>
      <c r="F953" s="254" t="s">
        <v>284</v>
      </c>
      <c r="G953" s="255">
        <v>310</v>
      </c>
      <c r="H953" s="251">
        <v>24574056.64</v>
      </c>
      <c r="I953" s="251">
        <v>24574056.64</v>
      </c>
      <c r="J953" s="246">
        <f t="shared" si="14"/>
        <v>0</v>
      </c>
    </row>
    <row r="954" spans="1:10" ht="12.75">
      <c r="A954" s="244" t="s">
        <v>720</v>
      </c>
      <c r="B954" s="256">
        <v>200</v>
      </c>
      <c r="C954" s="245">
        <v>274</v>
      </c>
      <c r="D954" s="252">
        <v>702</v>
      </c>
      <c r="E954" s="253" t="s">
        <v>223</v>
      </c>
      <c r="F954" s="254" t="s">
        <v>284</v>
      </c>
      <c r="G954" s="255">
        <v>340</v>
      </c>
      <c r="H954" s="251">
        <v>71326398.21</v>
      </c>
      <c r="I954" s="251">
        <v>71286381.19</v>
      </c>
      <c r="J954" s="246">
        <f t="shared" si="14"/>
        <v>40017.01999999583</v>
      </c>
    </row>
    <row r="955" spans="1:10" ht="67.5">
      <c r="A955" s="271" t="s">
        <v>675</v>
      </c>
      <c r="B955" s="272">
        <v>200</v>
      </c>
      <c r="C955" s="273">
        <v>274</v>
      </c>
      <c r="D955" s="274">
        <v>702</v>
      </c>
      <c r="E955" s="275" t="s">
        <v>223</v>
      </c>
      <c r="F955" s="280" t="s">
        <v>285</v>
      </c>
      <c r="G955" s="277" t="s">
        <v>1008</v>
      </c>
      <c r="H955" s="278">
        <v>458387.02</v>
      </c>
      <c r="I955" s="278">
        <v>458387.02</v>
      </c>
      <c r="J955" s="279">
        <f t="shared" si="14"/>
        <v>0</v>
      </c>
    </row>
    <row r="956" spans="1:10" ht="12.75">
      <c r="A956" s="244" t="s">
        <v>718</v>
      </c>
      <c r="B956" s="256">
        <v>200</v>
      </c>
      <c r="C956" s="245">
        <v>274</v>
      </c>
      <c r="D956" s="252">
        <v>702</v>
      </c>
      <c r="E956" s="253" t="s">
        <v>223</v>
      </c>
      <c r="F956" s="254" t="s">
        <v>285</v>
      </c>
      <c r="G956" s="255">
        <v>290</v>
      </c>
      <c r="H956" s="251">
        <v>458387.02</v>
      </c>
      <c r="I956" s="251">
        <v>458387.02</v>
      </c>
      <c r="J956" s="246">
        <f t="shared" si="14"/>
        <v>0</v>
      </c>
    </row>
    <row r="957" spans="1:10" ht="12.75">
      <c r="A957" s="271" t="s">
        <v>965</v>
      </c>
      <c r="B957" s="272">
        <v>200</v>
      </c>
      <c r="C957" s="273">
        <v>274</v>
      </c>
      <c r="D957" s="274">
        <v>702</v>
      </c>
      <c r="E957" s="275" t="s">
        <v>223</v>
      </c>
      <c r="F957" s="280" t="s">
        <v>286</v>
      </c>
      <c r="G957" s="277" t="s">
        <v>1008</v>
      </c>
      <c r="H957" s="278">
        <v>101974.81</v>
      </c>
      <c r="I957" s="278">
        <v>101974.81</v>
      </c>
      <c r="J957" s="279">
        <f t="shared" si="14"/>
        <v>0</v>
      </c>
    </row>
    <row r="958" spans="1:10" ht="12.75">
      <c r="A958" s="244" t="s">
        <v>718</v>
      </c>
      <c r="B958" s="256">
        <v>200</v>
      </c>
      <c r="C958" s="245">
        <v>274</v>
      </c>
      <c r="D958" s="252">
        <v>702</v>
      </c>
      <c r="E958" s="253" t="s">
        <v>223</v>
      </c>
      <c r="F958" s="254" t="s">
        <v>286</v>
      </c>
      <c r="G958" s="255">
        <v>290</v>
      </c>
      <c r="H958" s="251">
        <v>101974.81</v>
      </c>
      <c r="I958" s="251">
        <v>101974.81</v>
      </c>
      <c r="J958" s="246">
        <f t="shared" si="14"/>
        <v>0</v>
      </c>
    </row>
    <row r="959" spans="1:10" ht="12.75">
      <c r="A959" s="271" t="s">
        <v>511</v>
      </c>
      <c r="B959" s="272">
        <v>200</v>
      </c>
      <c r="C959" s="273">
        <v>274</v>
      </c>
      <c r="D959" s="274">
        <v>702</v>
      </c>
      <c r="E959" s="275" t="s">
        <v>223</v>
      </c>
      <c r="F959" s="280" t="s">
        <v>212</v>
      </c>
      <c r="G959" s="277" t="s">
        <v>1008</v>
      </c>
      <c r="H959" s="278">
        <v>199200</v>
      </c>
      <c r="I959" s="278">
        <v>199200</v>
      </c>
      <c r="J959" s="279">
        <f t="shared" si="14"/>
        <v>0</v>
      </c>
    </row>
    <row r="960" spans="1:10" ht="12.75">
      <c r="A960" s="244" t="s">
        <v>718</v>
      </c>
      <c r="B960" s="256">
        <v>200</v>
      </c>
      <c r="C960" s="245">
        <v>274</v>
      </c>
      <c r="D960" s="252">
        <v>702</v>
      </c>
      <c r="E960" s="253" t="s">
        <v>223</v>
      </c>
      <c r="F960" s="254" t="s">
        <v>212</v>
      </c>
      <c r="G960" s="255">
        <v>290</v>
      </c>
      <c r="H960" s="251">
        <v>199200</v>
      </c>
      <c r="I960" s="251">
        <v>199200</v>
      </c>
      <c r="J960" s="246">
        <f t="shared" si="14"/>
        <v>0</v>
      </c>
    </row>
    <row r="961" spans="1:10" ht="12.75">
      <c r="A961" s="271" t="s">
        <v>844</v>
      </c>
      <c r="B961" s="272">
        <v>200</v>
      </c>
      <c r="C961" s="273">
        <v>274</v>
      </c>
      <c r="D961" s="274">
        <v>702</v>
      </c>
      <c r="E961" s="275" t="s">
        <v>224</v>
      </c>
      <c r="F961" s="276" t="s">
        <v>1008</v>
      </c>
      <c r="G961" s="277" t="s">
        <v>1008</v>
      </c>
      <c r="H961" s="278">
        <v>365265251.86</v>
      </c>
      <c r="I961" s="278">
        <v>348769679.87000006</v>
      </c>
      <c r="J961" s="279">
        <f t="shared" si="14"/>
        <v>16495571.98999995</v>
      </c>
    </row>
    <row r="962" spans="1:10" ht="22.5">
      <c r="A962" s="271" t="s">
        <v>452</v>
      </c>
      <c r="B962" s="272">
        <v>200</v>
      </c>
      <c r="C962" s="273">
        <v>274</v>
      </c>
      <c r="D962" s="274">
        <v>702</v>
      </c>
      <c r="E962" s="275" t="s">
        <v>224</v>
      </c>
      <c r="F962" s="280" t="s">
        <v>295</v>
      </c>
      <c r="G962" s="277" t="s">
        <v>1008</v>
      </c>
      <c r="H962" s="278">
        <v>165711144</v>
      </c>
      <c r="I962" s="278">
        <v>165710540</v>
      </c>
      <c r="J962" s="279">
        <f t="shared" si="14"/>
        <v>604</v>
      </c>
    </row>
    <row r="963" spans="1:10" ht="12.75">
      <c r="A963" s="244" t="s">
        <v>1020</v>
      </c>
      <c r="B963" s="256">
        <v>200</v>
      </c>
      <c r="C963" s="245">
        <v>274</v>
      </c>
      <c r="D963" s="252">
        <v>702</v>
      </c>
      <c r="E963" s="253" t="s">
        <v>224</v>
      </c>
      <c r="F963" s="254" t="s">
        <v>295</v>
      </c>
      <c r="G963" s="255">
        <v>211</v>
      </c>
      <c r="H963" s="251">
        <v>127876535</v>
      </c>
      <c r="I963" s="251">
        <v>127876535</v>
      </c>
      <c r="J963" s="246">
        <f t="shared" si="14"/>
        <v>0</v>
      </c>
    </row>
    <row r="964" spans="1:10" ht="12.75">
      <c r="A964" s="244" t="s">
        <v>712</v>
      </c>
      <c r="B964" s="256">
        <v>200</v>
      </c>
      <c r="C964" s="245">
        <v>274</v>
      </c>
      <c r="D964" s="252">
        <v>702</v>
      </c>
      <c r="E964" s="253" t="s">
        <v>224</v>
      </c>
      <c r="F964" s="254" t="s">
        <v>295</v>
      </c>
      <c r="G964" s="255">
        <v>213</v>
      </c>
      <c r="H964" s="251">
        <v>37834609</v>
      </c>
      <c r="I964" s="251">
        <v>37834005</v>
      </c>
      <c r="J964" s="246">
        <f t="shared" si="14"/>
        <v>604</v>
      </c>
    </row>
    <row r="965" spans="1:10" ht="22.5">
      <c r="A965" s="271" t="s">
        <v>453</v>
      </c>
      <c r="B965" s="272">
        <v>200</v>
      </c>
      <c r="C965" s="273">
        <v>274</v>
      </c>
      <c r="D965" s="274">
        <v>702</v>
      </c>
      <c r="E965" s="275" t="s">
        <v>224</v>
      </c>
      <c r="F965" s="280" t="s">
        <v>296</v>
      </c>
      <c r="G965" s="277" t="s">
        <v>1008</v>
      </c>
      <c r="H965" s="278">
        <v>12291725.229999999</v>
      </c>
      <c r="I965" s="278">
        <v>12114095</v>
      </c>
      <c r="J965" s="279">
        <f t="shared" si="14"/>
        <v>177630.22999999858</v>
      </c>
    </row>
    <row r="966" spans="1:10" ht="12.75">
      <c r="A966" s="244" t="s">
        <v>711</v>
      </c>
      <c r="B966" s="256">
        <v>200</v>
      </c>
      <c r="C966" s="245">
        <v>274</v>
      </c>
      <c r="D966" s="252">
        <v>702</v>
      </c>
      <c r="E966" s="253" t="s">
        <v>224</v>
      </c>
      <c r="F966" s="254" t="s">
        <v>296</v>
      </c>
      <c r="G966" s="255">
        <v>212</v>
      </c>
      <c r="H966" s="251">
        <v>11711701.53</v>
      </c>
      <c r="I966" s="251">
        <v>11542929.3</v>
      </c>
      <c r="J966" s="246">
        <f t="shared" si="14"/>
        <v>168772.22999999858</v>
      </c>
    </row>
    <row r="967" spans="1:10" ht="12.75">
      <c r="A967" s="244" t="s">
        <v>714</v>
      </c>
      <c r="B967" s="256">
        <v>200</v>
      </c>
      <c r="C967" s="245">
        <v>274</v>
      </c>
      <c r="D967" s="252">
        <v>702</v>
      </c>
      <c r="E967" s="253" t="s">
        <v>224</v>
      </c>
      <c r="F967" s="254" t="s">
        <v>296</v>
      </c>
      <c r="G967" s="255">
        <v>222</v>
      </c>
      <c r="H967" s="251">
        <v>520444.7</v>
      </c>
      <c r="I967" s="251">
        <v>511586.7</v>
      </c>
      <c r="J967" s="246">
        <f t="shared" si="14"/>
        <v>8858</v>
      </c>
    </row>
    <row r="968" spans="1:10" ht="12.75">
      <c r="A968" s="244" t="s">
        <v>717</v>
      </c>
      <c r="B968" s="256">
        <v>200</v>
      </c>
      <c r="C968" s="245">
        <v>274</v>
      </c>
      <c r="D968" s="252">
        <v>702</v>
      </c>
      <c r="E968" s="253" t="s">
        <v>224</v>
      </c>
      <c r="F968" s="254" t="s">
        <v>296</v>
      </c>
      <c r="G968" s="255">
        <v>226</v>
      </c>
      <c r="H968" s="251">
        <v>59579</v>
      </c>
      <c r="I968" s="251">
        <v>59579</v>
      </c>
      <c r="J968" s="246">
        <f aca="true" t="shared" si="15" ref="J968:J1031">H968-I968</f>
        <v>0</v>
      </c>
    </row>
    <row r="969" spans="1:10" ht="22.5">
      <c r="A969" s="271" t="s">
        <v>858</v>
      </c>
      <c r="B969" s="272">
        <v>200</v>
      </c>
      <c r="C969" s="273">
        <v>274</v>
      </c>
      <c r="D969" s="274">
        <v>702</v>
      </c>
      <c r="E969" s="275" t="s">
        <v>224</v>
      </c>
      <c r="F969" s="280" t="s">
        <v>283</v>
      </c>
      <c r="G969" s="277" t="s">
        <v>1008</v>
      </c>
      <c r="H969" s="278">
        <v>2890000</v>
      </c>
      <c r="I969" s="278">
        <v>2890000</v>
      </c>
      <c r="J969" s="279">
        <f t="shared" si="15"/>
        <v>0</v>
      </c>
    </row>
    <row r="970" spans="1:10" ht="12.75">
      <c r="A970" s="244" t="s">
        <v>716</v>
      </c>
      <c r="B970" s="256">
        <v>200</v>
      </c>
      <c r="C970" s="245">
        <v>274</v>
      </c>
      <c r="D970" s="252">
        <v>702</v>
      </c>
      <c r="E970" s="253" t="s">
        <v>224</v>
      </c>
      <c r="F970" s="254" t="s">
        <v>283</v>
      </c>
      <c r="G970" s="255">
        <v>225</v>
      </c>
      <c r="H970" s="251">
        <v>2890000</v>
      </c>
      <c r="I970" s="251">
        <v>2890000</v>
      </c>
      <c r="J970" s="246">
        <f t="shared" si="15"/>
        <v>0</v>
      </c>
    </row>
    <row r="971" spans="1:10" ht="22.5">
      <c r="A971" s="271" t="s">
        <v>49</v>
      </c>
      <c r="B971" s="272">
        <v>200</v>
      </c>
      <c r="C971" s="273">
        <v>274</v>
      </c>
      <c r="D971" s="274">
        <v>702</v>
      </c>
      <c r="E971" s="275" t="s">
        <v>224</v>
      </c>
      <c r="F971" s="280" t="s">
        <v>284</v>
      </c>
      <c r="G971" s="277" t="s">
        <v>1008</v>
      </c>
      <c r="H971" s="278">
        <v>184106023.63</v>
      </c>
      <c r="I971" s="278">
        <v>167788685.87</v>
      </c>
      <c r="J971" s="279">
        <f t="shared" si="15"/>
        <v>16317337.75999999</v>
      </c>
    </row>
    <row r="972" spans="1:10" ht="12.75">
      <c r="A972" s="244" t="s">
        <v>713</v>
      </c>
      <c r="B972" s="256">
        <v>200</v>
      </c>
      <c r="C972" s="245">
        <v>274</v>
      </c>
      <c r="D972" s="252">
        <v>702</v>
      </c>
      <c r="E972" s="253" t="s">
        <v>224</v>
      </c>
      <c r="F972" s="254" t="s">
        <v>284</v>
      </c>
      <c r="G972" s="255">
        <v>221</v>
      </c>
      <c r="H972" s="251">
        <v>2968282.72</v>
      </c>
      <c r="I972" s="251">
        <v>2893173.31</v>
      </c>
      <c r="J972" s="246">
        <f t="shared" si="15"/>
        <v>75109.41000000015</v>
      </c>
    </row>
    <row r="973" spans="1:10" ht="12.75">
      <c r="A973" s="244" t="s">
        <v>714</v>
      </c>
      <c r="B973" s="256">
        <v>200</v>
      </c>
      <c r="C973" s="245">
        <v>274</v>
      </c>
      <c r="D973" s="252">
        <v>702</v>
      </c>
      <c r="E973" s="253" t="s">
        <v>224</v>
      </c>
      <c r="F973" s="254" t="s">
        <v>284</v>
      </c>
      <c r="G973" s="255">
        <v>222</v>
      </c>
      <c r="H973" s="251">
        <v>16555084.5</v>
      </c>
      <c r="I973" s="251">
        <v>16555084.5</v>
      </c>
      <c r="J973" s="246">
        <f t="shared" si="15"/>
        <v>0</v>
      </c>
    </row>
    <row r="974" spans="1:10" ht="12.75">
      <c r="A974" s="244" t="s">
        <v>715</v>
      </c>
      <c r="B974" s="256">
        <v>200</v>
      </c>
      <c r="C974" s="245">
        <v>274</v>
      </c>
      <c r="D974" s="252">
        <v>702</v>
      </c>
      <c r="E974" s="253" t="s">
        <v>224</v>
      </c>
      <c r="F974" s="254" t="s">
        <v>284</v>
      </c>
      <c r="G974" s="255">
        <v>223</v>
      </c>
      <c r="H974" s="251">
        <v>83461086</v>
      </c>
      <c r="I974" s="251">
        <v>67270873.9</v>
      </c>
      <c r="J974" s="246">
        <f t="shared" si="15"/>
        <v>16190212.099999994</v>
      </c>
    </row>
    <row r="975" spans="1:10" ht="12.75">
      <c r="A975" s="244" t="s">
        <v>716</v>
      </c>
      <c r="B975" s="256">
        <v>200</v>
      </c>
      <c r="C975" s="245">
        <v>274</v>
      </c>
      <c r="D975" s="252">
        <v>702</v>
      </c>
      <c r="E975" s="253" t="s">
        <v>224</v>
      </c>
      <c r="F975" s="254" t="s">
        <v>284</v>
      </c>
      <c r="G975" s="255">
        <v>225</v>
      </c>
      <c r="H975" s="251">
        <v>4511281.9</v>
      </c>
      <c r="I975" s="251">
        <v>4511281.9</v>
      </c>
      <c r="J975" s="246">
        <f t="shared" si="15"/>
        <v>0</v>
      </c>
    </row>
    <row r="976" spans="1:10" ht="12.75">
      <c r="A976" s="244" t="s">
        <v>717</v>
      </c>
      <c r="B976" s="256">
        <v>200</v>
      </c>
      <c r="C976" s="245">
        <v>274</v>
      </c>
      <c r="D976" s="252">
        <v>702</v>
      </c>
      <c r="E976" s="253" t="s">
        <v>224</v>
      </c>
      <c r="F976" s="254" t="s">
        <v>284</v>
      </c>
      <c r="G976" s="255">
        <v>226</v>
      </c>
      <c r="H976" s="251">
        <v>7109759.91</v>
      </c>
      <c r="I976" s="251">
        <v>7108259.91</v>
      </c>
      <c r="J976" s="246">
        <f t="shared" si="15"/>
        <v>1500</v>
      </c>
    </row>
    <row r="977" spans="1:10" ht="12.75">
      <c r="A977" s="244" t="s">
        <v>718</v>
      </c>
      <c r="B977" s="256">
        <v>200</v>
      </c>
      <c r="C977" s="245">
        <v>274</v>
      </c>
      <c r="D977" s="252">
        <v>702</v>
      </c>
      <c r="E977" s="253" t="s">
        <v>224</v>
      </c>
      <c r="F977" s="254" t="s">
        <v>284</v>
      </c>
      <c r="G977" s="255">
        <v>290</v>
      </c>
      <c r="H977" s="251">
        <v>117750</v>
      </c>
      <c r="I977" s="251">
        <v>117750</v>
      </c>
      <c r="J977" s="246">
        <f t="shared" si="15"/>
        <v>0</v>
      </c>
    </row>
    <row r="978" spans="1:10" ht="12.75">
      <c r="A978" s="244" t="s">
        <v>719</v>
      </c>
      <c r="B978" s="256">
        <v>200</v>
      </c>
      <c r="C978" s="245">
        <v>274</v>
      </c>
      <c r="D978" s="252">
        <v>702</v>
      </c>
      <c r="E978" s="253" t="s">
        <v>224</v>
      </c>
      <c r="F978" s="254" t="s">
        <v>284</v>
      </c>
      <c r="G978" s="255">
        <v>310</v>
      </c>
      <c r="H978" s="251">
        <v>5857335.81</v>
      </c>
      <c r="I978" s="251">
        <v>5857335.81</v>
      </c>
      <c r="J978" s="246">
        <f t="shared" si="15"/>
        <v>0</v>
      </c>
    </row>
    <row r="979" spans="1:10" ht="12.75">
      <c r="A979" s="244" t="s">
        <v>720</v>
      </c>
      <c r="B979" s="256">
        <v>200</v>
      </c>
      <c r="C979" s="245">
        <v>274</v>
      </c>
      <c r="D979" s="252">
        <v>702</v>
      </c>
      <c r="E979" s="253" t="s">
        <v>224</v>
      </c>
      <c r="F979" s="254" t="s">
        <v>284</v>
      </c>
      <c r="G979" s="255">
        <v>340</v>
      </c>
      <c r="H979" s="251">
        <v>63525442.79</v>
      </c>
      <c r="I979" s="251">
        <v>63474926.54</v>
      </c>
      <c r="J979" s="246">
        <f t="shared" si="15"/>
        <v>50516.25</v>
      </c>
    </row>
    <row r="980" spans="1:10" ht="12.75">
      <c r="A980" s="271" t="s">
        <v>965</v>
      </c>
      <c r="B980" s="272">
        <v>200</v>
      </c>
      <c r="C980" s="273">
        <v>274</v>
      </c>
      <c r="D980" s="274">
        <v>702</v>
      </c>
      <c r="E980" s="275" t="s">
        <v>224</v>
      </c>
      <c r="F980" s="280" t="s">
        <v>286</v>
      </c>
      <c r="G980" s="277" t="s">
        <v>1008</v>
      </c>
      <c r="H980" s="278">
        <v>36359</v>
      </c>
      <c r="I980" s="278">
        <v>36359</v>
      </c>
      <c r="J980" s="279">
        <f t="shared" si="15"/>
        <v>0</v>
      </c>
    </row>
    <row r="981" spans="1:10" ht="12.75">
      <c r="A981" s="244" t="s">
        <v>718</v>
      </c>
      <c r="B981" s="256">
        <v>200</v>
      </c>
      <c r="C981" s="245">
        <v>274</v>
      </c>
      <c r="D981" s="252">
        <v>702</v>
      </c>
      <c r="E981" s="253" t="s">
        <v>224</v>
      </c>
      <c r="F981" s="254" t="s">
        <v>286</v>
      </c>
      <c r="G981" s="255">
        <v>290</v>
      </c>
      <c r="H981" s="251">
        <v>36359</v>
      </c>
      <c r="I981" s="251">
        <v>36359</v>
      </c>
      <c r="J981" s="246">
        <f t="shared" si="15"/>
        <v>0</v>
      </c>
    </row>
    <row r="982" spans="1:10" ht="12.75">
      <c r="A982" s="271" t="s">
        <v>511</v>
      </c>
      <c r="B982" s="272">
        <v>200</v>
      </c>
      <c r="C982" s="273">
        <v>274</v>
      </c>
      <c r="D982" s="274">
        <v>702</v>
      </c>
      <c r="E982" s="275" t="s">
        <v>224</v>
      </c>
      <c r="F982" s="280" t="s">
        <v>212</v>
      </c>
      <c r="G982" s="277" t="s">
        <v>1008</v>
      </c>
      <c r="H982" s="278">
        <v>230000</v>
      </c>
      <c r="I982" s="278">
        <v>230000</v>
      </c>
      <c r="J982" s="279">
        <f t="shared" si="15"/>
        <v>0</v>
      </c>
    </row>
    <row r="983" spans="1:10" ht="12.75">
      <c r="A983" s="244" t="s">
        <v>718</v>
      </c>
      <c r="B983" s="256">
        <v>200</v>
      </c>
      <c r="C983" s="245">
        <v>274</v>
      </c>
      <c r="D983" s="252">
        <v>702</v>
      </c>
      <c r="E983" s="253" t="s">
        <v>224</v>
      </c>
      <c r="F983" s="254" t="s">
        <v>212</v>
      </c>
      <c r="G983" s="255">
        <v>290</v>
      </c>
      <c r="H983" s="251">
        <v>230000</v>
      </c>
      <c r="I983" s="251">
        <v>230000</v>
      </c>
      <c r="J983" s="246">
        <f t="shared" si="15"/>
        <v>0</v>
      </c>
    </row>
    <row r="984" spans="1:10" ht="22.5">
      <c r="A984" s="271" t="s">
        <v>911</v>
      </c>
      <c r="B984" s="272">
        <v>200</v>
      </c>
      <c r="C984" s="273">
        <v>274</v>
      </c>
      <c r="D984" s="274">
        <v>702</v>
      </c>
      <c r="E984" s="275" t="s">
        <v>225</v>
      </c>
      <c r="F984" s="276" t="s">
        <v>1008</v>
      </c>
      <c r="G984" s="277" t="s">
        <v>1008</v>
      </c>
      <c r="H984" s="278">
        <v>138778244.34999996</v>
      </c>
      <c r="I984" s="278">
        <v>138532358.24999997</v>
      </c>
      <c r="J984" s="279">
        <f t="shared" si="15"/>
        <v>245886.09999999404</v>
      </c>
    </row>
    <row r="985" spans="1:10" ht="22.5">
      <c r="A985" s="271" t="s">
        <v>452</v>
      </c>
      <c r="B985" s="272">
        <v>200</v>
      </c>
      <c r="C985" s="273">
        <v>274</v>
      </c>
      <c r="D985" s="274">
        <v>702</v>
      </c>
      <c r="E985" s="275" t="s">
        <v>225</v>
      </c>
      <c r="F985" s="280" t="s">
        <v>295</v>
      </c>
      <c r="G985" s="277" t="s">
        <v>1008</v>
      </c>
      <c r="H985" s="278">
        <v>99352320</v>
      </c>
      <c r="I985" s="278">
        <v>99352320</v>
      </c>
      <c r="J985" s="279">
        <f t="shared" si="15"/>
        <v>0</v>
      </c>
    </row>
    <row r="986" spans="1:10" ht="12.75">
      <c r="A986" s="244" t="s">
        <v>1020</v>
      </c>
      <c r="B986" s="256">
        <v>200</v>
      </c>
      <c r="C986" s="245">
        <v>274</v>
      </c>
      <c r="D986" s="252">
        <v>702</v>
      </c>
      <c r="E986" s="253" t="s">
        <v>225</v>
      </c>
      <c r="F986" s="254" t="s">
        <v>295</v>
      </c>
      <c r="G986" s="255">
        <v>211</v>
      </c>
      <c r="H986" s="251">
        <v>77651580</v>
      </c>
      <c r="I986" s="251">
        <v>77651580</v>
      </c>
      <c r="J986" s="246">
        <f t="shared" si="15"/>
        <v>0</v>
      </c>
    </row>
    <row r="987" spans="1:10" ht="12.75">
      <c r="A987" s="244" t="s">
        <v>712</v>
      </c>
      <c r="B987" s="256">
        <v>200</v>
      </c>
      <c r="C987" s="245">
        <v>274</v>
      </c>
      <c r="D987" s="252">
        <v>702</v>
      </c>
      <c r="E987" s="253" t="s">
        <v>225</v>
      </c>
      <c r="F987" s="254" t="s">
        <v>295</v>
      </c>
      <c r="G987" s="255">
        <v>213</v>
      </c>
      <c r="H987" s="251">
        <v>21700740</v>
      </c>
      <c r="I987" s="251">
        <v>21700740</v>
      </c>
      <c r="J987" s="246">
        <f t="shared" si="15"/>
        <v>0</v>
      </c>
    </row>
    <row r="988" spans="1:10" ht="22.5">
      <c r="A988" s="271" t="s">
        <v>453</v>
      </c>
      <c r="B988" s="272">
        <v>200</v>
      </c>
      <c r="C988" s="273">
        <v>274</v>
      </c>
      <c r="D988" s="274">
        <v>702</v>
      </c>
      <c r="E988" s="275" t="s">
        <v>225</v>
      </c>
      <c r="F988" s="280" t="s">
        <v>296</v>
      </c>
      <c r="G988" s="277" t="s">
        <v>1008</v>
      </c>
      <c r="H988" s="278">
        <v>5221446.92</v>
      </c>
      <c r="I988" s="278">
        <v>5220746.3</v>
      </c>
      <c r="J988" s="279">
        <f t="shared" si="15"/>
        <v>700.6200000001118</v>
      </c>
    </row>
    <row r="989" spans="1:10" ht="12.75">
      <c r="A989" s="244" t="s">
        <v>711</v>
      </c>
      <c r="B989" s="256">
        <v>200</v>
      </c>
      <c r="C989" s="245">
        <v>274</v>
      </c>
      <c r="D989" s="252">
        <v>702</v>
      </c>
      <c r="E989" s="253" t="s">
        <v>225</v>
      </c>
      <c r="F989" s="254" t="s">
        <v>296</v>
      </c>
      <c r="G989" s="255">
        <v>212</v>
      </c>
      <c r="H989" s="251">
        <v>4474077</v>
      </c>
      <c r="I989" s="251">
        <v>4474076.38</v>
      </c>
      <c r="J989" s="246">
        <f t="shared" si="15"/>
        <v>0.6200000001117587</v>
      </c>
    </row>
    <row r="990" spans="1:10" ht="12.75">
      <c r="A990" s="244" t="s">
        <v>714</v>
      </c>
      <c r="B990" s="256">
        <v>200</v>
      </c>
      <c r="C990" s="245">
        <v>274</v>
      </c>
      <c r="D990" s="252">
        <v>702</v>
      </c>
      <c r="E990" s="253" t="s">
        <v>225</v>
      </c>
      <c r="F990" s="254" t="s">
        <v>296</v>
      </c>
      <c r="G990" s="255">
        <v>222</v>
      </c>
      <c r="H990" s="251">
        <v>457886.92</v>
      </c>
      <c r="I990" s="251">
        <v>457886.92</v>
      </c>
      <c r="J990" s="246">
        <f t="shared" si="15"/>
        <v>0</v>
      </c>
    </row>
    <row r="991" spans="1:10" ht="12.75">
      <c r="A991" s="244" t="s">
        <v>717</v>
      </c>
      <c r="B991" s="256">
        <v>200</v>
      </c>
      <c r="C991" s="245">
        <v>274</v>
      </c>
      <c r="D991" s="252">
        <v>702</v>
      </c>
      <c r="E991" s="253" t="s">
        <v>225</v>
      </c>
      <c r="F991" s="254" t="s">
        <v>296</v>
      </c>
      <c r="G991" s="255">
        <v>226</v>
      </c>
      <c r="H991" s="251">
        <v>289483</v>
      </c>
      <c r="I991" s="251">
        <v>288783</v>
      </c>
      <c r="J991" s="246">
        <f t="shared" si="15"/>
        <v>700</v>
      </c>
    </row>
    <row r="992" spans="1:10" ht="22.5">
      <c r="A992" s="271" t="s">
        <v>858</v>
      </c>
      <c r="B992" s="272">
        <v>200</v>
      </c>
      <c r="C992" s="273">
        <v>274</v>
      </c>
      <c r="D992" s="274">
        <v>702</v>
      </c>
      <c r="E992" s="275" t="s">
        <v>225</v>
      </c>
      <c r="F992" s="280" t="s">
        <v>283</v>
      </c>
      <c r="G992" s="277" t="s">
        <v>1008</v>
      </c>
      <c r="H992" s="278">
        <v>4677823.97</v>
      </c>
      <c r="I992" s="278">
        <v>4677823.97</v>
      </c>
      <c r="J992" s="279">
        <f t="shared" si="15"/>
        <v>0</v>
      </c>
    </row>
    <row r="993" spans="1:10" ht="12.75">
      <c r="A993" s="244" t="s">
        <v>716</v>
      </c>
      <c r="B993" s="256">
        <v>200</v>
      </c>
      <c r="C993" s="245">
        <v>274</v>
      </c>
      <c r="D993" s="252">
        <v>702</v>
      </c>
      <c r="E993" s="253" t="s">
        <v>225</v>
      </c>
      <c r="F993" s="254" t="s">
        <v>283</v>
      </c>
      <c r="G993" s="255">
        <v>225</v>
      </c>
      <c r="H993" s="251">
        <v>4677823.97</v>
      </c>
      <c r="I993" s="251">
        <v>4677823.97</v>
      </c>
      <c r="J993" s="246">
        <f t="shared" si="15"/>
        <v>0</v>
      </c>
    </row>
    <row r="994" spans="1:10" ht="22.5">
      <c r="A994" s="271" t="s">
        <v>49</v>
      </c>
      <c r="B994" s="272">
        <v>200</v>
      </c>
      <c r="C994" s="273">
        <v>274</v>
      </c>
      <c r="D994" s="274">
        <v>702</v>
      </c>
      <c r="E994" s="275" t="s">
        <v>225</v>
      </c>
      <c r="F994" s="280" t="s">
        <v>284</v>
      </c>
      <c r="G994" s="277" t="s">
        <v>1008</v>
      </c>
      <c r="H994" s="278">
        <v>29406254.41</v>
      </c>
      <c r="I994" s="278">
        <v>29161068.93</v>
      </c>
      <c r="J994" s="279">
        <f t="shared" si="15"/>
        <v>245185.48000000045</v>
      </c>
    </row>
    <row r="995" spans="1:10" ht="12.75">
      <c r="A995" s="244" t="s">
        <v>713</v>
      </c>
      <c r="B995" s="256">
        <v>200</v>
      </c>
      <c r="C995" s="245">
        <v>274</v>
      </c>
      <c r="D995" s="252">
        <v>702</v>
      </c>
      <c r="E995" s="253" t="s">
        <v>225</v>
      </c>
      <c r="F995" s="254" t="s">
        <v>284</v>
      </c>
      <c r="G995" s="255">
        <v>221</v>
      </c>
      <c r="H995" s="251">
        <v>566113.87</v>
      </c>
      <c r="I995" s="251">
        <v>562234.65</v>
      </c>
      <c r="J995" s="246">
        <f t="shared" si="15"/>
        <v>3879.219999999972</v>
      </c>
    </row>
    <row r="996" spans="1:10" ht="12.75">
      <c r="A996" s="244" t="s">
        <v>714</v>
      </c>
      <c r="B996" s="256">
        <v>200</v>
      </c>
      <c r="C996" s="245">
        <v>274</v>
      </c>
      <c r="D996" s="252">
        <v>702</v>
      </c>
      <c r="E996" s="253" t="s">
        <v>225</v>
      </c>
      <c r="F996" s="254" t="s">
        <v>284</v>
      </c>
      <c r="G996" s="255">
        <v>222</v>
      </c>
      <c r="H996" s="251">
        <v>4569629.6</v>
      </c>
      <c r="I996" s="251">
        <v>4569629.6</v>
      </c>
      <c r="J996" s="246">
        <f t="shared" si="15"/>
        <v>0</v>
      </c>
    </row>
    <row r="997" spans="1:10" ht="12.75">
      <c r="A997" s="244" t="s">
        <v>715</v>
      </c>
      <c r="B997" s="256">
        <v>200</v>
      </c>
      <c r="C997" s="245">
        <v>274</v>
      </c>
      <c r="D997" s="252">
        <v>702</v>
      </c>
      <c r="E997" s="253" t="s">
        <v>225</v>
      </c>
      <c r="F997" s="254" t="s">
        <v>284</v>
      </c>
      <c r="G997" s="255">
        <v>223</v>
      </c>
      <c r="H997" s="251">
        <v>6660520</v>
      </c>
      <c r="I997" s="251">
        <v>6419214.09</v>
      </c>
      <c r="J997" s="246">
        <f t="shared" si="15"/>
        <v>241305.91000000015</v>
      </c>
    </row>
    <row r="998" spans="1:10" ht="12.75">
      <c r="A998" s="244" t="s">
        <v>716</v>
      </c>
      <c r="B998" s="256">
        <v>200</v>
      </c>
      <c r="C998" s="245">
        <v>274</v>
      </c>
      <c r="D998" s="252">
        <v>702</v>
      </c>
      <c r="E998" s="253" t="s">
        <v>225</v>
      </c>
      <c r="F998" s="254" t="s">
        <v>284</v>
      </c>
      <c r="G998" s="255">
        <v>225</v>
      </c>
      <c r="H998" s="251">
        <v>3321937.95</v>
      </c>
      <c r="I998" s="251">
        <v>3321937.95</v>
      </c>
      <c r="J998" s="246">
        <f t="shared" si="15"/>
        <v>0</v>
      </c>
    </row>
    <row r="999" spans="1:10" ht="12.75">
      <c r="A999" s="244" t="s">
        <v>717</v>
      </c>
      <c r="B999" s="256">
        <v>200</v>
      </c>
      <c r="C999" s="245">
        <v>274</v>
      </c>
      <c r="D999" s="252">
        <v>702</v>
      </c>
      <c r="E999" s="253" t="s">
        <v>225</v>
      </c>
      <c r="F999" s="254" t="s">
        <v>284</v>
      </c>
      <c r="G999" s="255">
        <v>226</v>
      </c>
      <c r="H999" s="251">
        <v>5775926.27</v>
      </c>
      <c r="I999" s="251">
        <v>5775926.27</v>
      </c>
      <c r="J999" s="246">
        <f t="shared" si="15"/>
        <v>0</v>
      </c>
    </row>
    <row r="1000" spans="1:10" ht="12.75">
      <c r="A1000" s="244" t="s">
        <v>718</v>
      </c>
      <c r="B1000" s="256">
        <v>200</v>
      </c>
      <c r="C1000" s="245">
        <v>274</v>
      </c>
      <c r="D1000" s="252">
        <v>702</v>
      </c>
      <c r="E1000" s="253" t="s">
        <v>225</v>
      </c>
      <c r="F1000" s="254" t="s">
        <v>284</v>
      </c>
      <c r="G1000" s="255">
        <v>290</v>
      </c>
      <c r="H1000" s="251">
        <v>2330571.72</v>
      </c>
      <c r="I1000" s="251">
        <v>2330571.69</v>
      </c>
      <c r="J1000" s="246">
        <f t="shared" si="15"/>
        <v>0.03000000026077032</v>
      </c>
    </row>
    <row r="1001" spans="1:10" ht="12.75">
      <c r="A1001" s="244" t="s">
        <v>719</v>
      </c>
      <c r="B1001" s="256">
        <v>200</v>
      </c>
      <c r="C1001" s="245">
        <v>274</v>
      </c>
      <c r="D1001" s="252">
        <v>702</v>
      </c>
      <c r="E1001" s="253" t="s">
        <v>225</v>
      </c>
      <c r="F1001" s="254" t="s">
        <v>284</v>
      </c>
      <c r="G1001" s="255">
        <v>310</v>
      </c>
      <c r="H1001" s="251">
        <v>2794936.73</v>
      </c>
      <c r="I1001" s="251">
        <v>2794936.73</v>
      </c>
      <c r="J1001" s="246">
        <f t="shared" si="15"/>
        <v>0</v>
      </c>
    </row>
    <row r="1002" spans="1:10" ht="12.75">
      <c r="A1002" s="244" t="s">
        <v>720</v>
      </c>
      <c r="B1002" s="256">
        <v>200</v>
      </c>
      <c r="C1002" s="245">
        <v>274</v>
      </c>
      <c r="D1002" s="252">
        <v>702</v>
      </c>
      <c r="E1002" s="253" t="s">
        <v>225</v>
      </c>
      <c r="F1002" s="254" t="s">
        <v>284</v>
      </c>
      <c r="G1002" s="255">
        <v>340</v>
      </c>
      <c r="H1002" s="251">
        <v>3386618.27</v>
      </c>
      <c r="I1002" s="251">
        <v>3386617.95</v>
      </c>
      <c r="J1002" s="246">
        <f t="shared" si="15"/>
        <v>0.31999999983236194</v>
      </c>
    </row>
    <row r="1003" spans="1:10" ht="12.75">
      <c r="A1003" s="271" t="s">
        <v>965</v>
      </c>
      <c r="B1003" s="272">
        <v>200</v>
      </c>
      <c r="C1003" s="273">
        <v>274</v>
      </c>
      <c r="D1003" s="274">
        <v>702</v>
      </c>
      <c r="E1003" s="275" t="s">
        <v>225</v>
      </c>
      <c r="F1003" s="280" t="s">
        <v>286</v>
      </c>
      <c r="G1003" s="277" t="s">
        <v>1008</v>
      </c>
      <c r="H1003" s="278">
        <v>15138.92</v>
      </c>
      <c r="I1003" s="278">
        <v>15138.92</v>
      </c>
      <c r="J1003" s="279">
        <f t="shared" si="15"/>
        <v>0</v>
      </c>
    </row>
    <row r="1004" spans="1:10" ht="12.75">
      <c r="A1004" s="244" t="s">
        <v>718</v>
      </c>
      <c r="B1004" s="256">
        <v>200</v>
      </c>
      <c r="C1004" s="245">
        <v>274</v>
      </c>
      <c r="D1004" s="252">
        <v>702</v>
      </c>
      <c r="E1004" s="253" t="s">
        <v>225</v>
      </c>
      <c r="F1004" s="254" t="s">
        <v>286</v>
      </c>
      <c r="G1004" s="255">
        <v>290</v>
      </c>
      <c r="H1004" s="251">
        <v>15138.92</v>
      </c>
      <c r="I1004" s="251">
        <v>15138.92</v>
      </c>
      <c r="J1004" s="246">
        <f t="shared" si="15"/>
        <v>0</v>
      </c>
    </row>
    <row r="1005" spans="1:10" ht="12.75">
      <c r="A1005" s="271" t="s">
        <v>511</v>
      </c>
      <c r="B1005" s="272">
        <v>200</v>
      </c>
      <c r="C1005" s="273">
        <v>274</v>
      </c>
      <c r="D1005" s="274">
        <v>702</v>
      </c>
      <c r="E1005" s="275" t="s">
        <v>225</v>
      </c>
      <c r="F1005" s="280" t="s">
        <v>212</v>
      </c>
      <c r="G1005" s="277" t="s">
        <v>1008</v>
      </c>
      <c r="H1005" s="278">
        <v>105260.13</v>
      </c>
      <c r="I1005" s="278">
        <v>105260.13</v>
      </c>
      <c r="J1005" s="279">
        <f t="shared" si="15"/>
        <v>0</v>
      </c>
    </row>
    <row r="1006" spans="1:10" ht="12.75">
      <c r="A1006" s="244" t="s">
        <v>718</v>
      </c>
      <c r="B1006" s="256">
        <v>200</v>
      </c>
      <c r="C1006" s="245">
        <v>274</v>
      </c>
      <c r="D1006" s="252">
        <v>702</v>
      </c>
      <c r="E1006" s="253" t="s">
        <v>225</v>
      </c>
      <c r="F1006" s="254" t="s">
        <v>212</v>
      </c>
      <c r="G1006" s="255">
        <v>290</v>
      </c>
      <c r="H1006" s="251">
        <v>105260.13</v>
      </c>
      <c r="I1006" s="251">
        <v>105260.13</v>
      </c>
      <c r="J1006" s="246">
        <f t="shared" si="15"/>
        <v>0</v>
      </c>
    </row>
    <row r="1007" spans="1:10" ht="45">
      <c r="A1007" s="271" t="s">
        <v>892</v>
      </c>
      <c r="B1007" s="272">
        <v>200</v>
      </c>
      <c r="C1007" s="273">
        <v>274</v>
      </c>
      <c r="D1007" s="274">
        <v>702</v>
      </c>
      <c r="E1007" s="275" t="s">
        <v>216</v>
      </c>
      <c r="F1007" s="276" t="s">
        <v>1008</v>
      </c>
      <c r="G1007" s="277" t="s">
        <v>1008</v>
      </c>
      <c r="H1007" s="278">
        <v>4565</v>
      </c>
      <c r="I1007" s="278">
        <v>4565</v>
      </c>
      <c r="J1007" s="279">
        <f t="shared" si="15"/>
        <v>0</v>
      </c>
    </row>
    <row r="1008" spans="1:10" ht="22.5">
      <c r="A1008" s="271" t="s">
        <v>452</v>
      </c>
      <c r="B1008" s="272">
        <v>200</v>
      </c>
      <c r="C1008" s="273">
        <v>274</v>
      </c>
      <c r="D1008" s="274">
        <v>702</v>
      </c>
      <c r="E1008" s="275" t="s">
        <v>216</v>
      </c>
      <c r="F1008" s="280" t="s">
        <v>295</v>
      </c>
      <c r="G1008" s="277" t="s">
        <v>1008</v>
      </c>
      <c r="H1008" s="278">
        <v>4565</v>
      </c>
      <c r="I1008" s="278">
        <v>4565</v>
      </c>
      <c r="J1008" s="279">
        <f t="shared" si="15"/>
        <v>0</v>
      </c>
    </row>
    <row r="1009" spans="1:10" ht="12.75">
      <c r="A1009" s="244" t="s">
        <v>1020</v>
      </c>
      <c r="B1009" s="256">
        <v>200</v>
      </c>
      <c r="C1009" s="245">
        <v>274</v>
      </c>
      <c r="D1009" s="252">
        <v>702</v>
      </c>
      <c r="E1009" s="253" t="s">
        <v>216</v>
      </c>
      <c r="F1009" s="254" t="s">
        <v>295</v>
      </c>
      <c r="G1009" s="255">
        <v>211</v>
      </c>
      <c r="H1009" s="251">
        <v>3505</v>
      </c>
      <c r="I1009" s="251">
        <v>3505</v>
      </c>
      <c r="J1009" s="246">
        <f t="shared" si="15"/>
        <v>0</v>
      </c>
    </row>
    <row r="1010" spans="1:10" ht="12.75">
      <c r="A1010" s="244" t="s">
        <v>712</v>
      </c>
      <c r="B1010" s="256">
        <v>200</v>
      </c>
      <c r="C1010" s="245">
        <v>274</v>
      </c>
      <c r="D1010" s="252">
        <v>702</v>
      </c>
      <c r="E1010" s="253" t="s">
        <v>216</v>
      </c>
      <c r="F1010" s="254" t="s">
        <v>295</v>
      </c>
      <c r="G1010" s="255">
        <v>213</v>
      </c>
      <c r="H1010" s="251">
        <v>1060</v>
      </c>
      <c r="I1010" s="251">
        <v>1060</v>
      </c>
      <c r="J1010" s="246">
        <f t="shared" si="15"/>
        <v>0</v>
      </c>
    </row>
    <row r="1011" spans="1:10" ht="22.5">
      <c r="A1011" s="271" t="s">
        <v>226</v>
      </c>
      <c r="B1011" s="272">
        <v>200</v>
      </c>
      <c r="C1011" s="273">
        <v>274</v>
      </c>
      <c r="D1011" s="274">
        <v>702</v>
      </c>
      <c r="E1011" s="275" t="s">
        <v>227</v>
      </c>
      <c r="F1011" s="276" t="s">
        <v>1008</v>
      </c>
      <c r="G1011" s="277" t="s">
        <v>1008</v>
      </c>
      <c r="H1011" s="278">
        <v>0</v>
      </c>
      <c r="I1011" s="278">
        <v>0</v>
      </c>
      <c r="J1011" s="279">
        <f t="shared" si="15"/>
        <v>0</v>
      </c>
    </row>
    <row r="1012" spans="1:10" ht="22.5">
      <c r="A1012" s="271" t="s">
        <v>49</v>
      </c>
      <c r="B1012" s="272">
        <v>200</v>
      </c>
      <c r="C1012" s="273">
        <v>274</v>
      </c>
      <c r="D1012" s="274">
        <v>702</v>
      </c>
      <c r="E1012" s="275" t="s">
        <v>227</v>
      </c>
      <c r="F1012" s="280" t="s">
        <v>284</v>
      </c>
      <c r="G1012" s="277" t="s">
        <v>1008</v>
      </c>
      <c r="H1012" s="278">
        <v>0</v>
      </c>
      <c r="I1012" s="278">
        <v>0</v>
      </c>
      <c r="J1012" s="279">
        <f t="shared" si="15"/>
        <v>0</v>
      </c>
    </row>
    <row r="1013" spans="1:10" ht="12.75">
      <c r="A1013" s="244" t="s">
        <v>719</v>
      </c>
      <c r="B1013" s="256">
        <v>200</v>
      </c>
      <c r="C1013" s="245">
        <v>274</v>
      </c>
      <c r="D1013" s="252">
        <v>702</v>
      </c>
      <c r="E1013" s="253" t="s">
        <v>227</v>
      </c>
      <c r="F1013" s="254" t="s">
        <v>284</v>
      </c>
      <c r="G1013" s="255">
        <v>310</v>
      </c>
      <c r="H1013" s="251">
        <v>0</v>
      </c>
      <c r="I1013" s="251">
        <v>0</v>
      </c>
      <c r="J1013" s="246">
        <f t="shared" si="15"/>
        <v>0</v>
      </c>
    </row>
    <row r="1014" spans="1:10" ht="33.75">
      <c r="A1014" s="271" t="s">
        <v>228</v>
      </c>
      <c r="B1014" s="272">
        <v>200</v>
      </c>
      <c r="C1014" s="273">
        <v>274</v>
      </c>
      <c r="D1014" s="274">
        <v>702</v>
      </c>
      <c r="E1014" s="275" t="s">
        <v>229</v>
      </c>
      <c r="F1014" s="276" t="s">
        <v>1008</v>
      </c>
      <c r="G1014" s="277" t="s">
        <v>1008</v>
      </c>
      <c r="H1014" s="278">
        <v>0</v>
      </c>
      <c r="I1014" s="278">
        <v>0</v>
      </c>
      <c r="J1014" s="279">
        <f t="shared" si="15"/>
        <v>0</v>
      </c>
    </row>
    <row r="1015" spans="1:10" ht="22.5">
      <c r="A1015" s="271" t="s">
        <v>49</v>
      </c>
      <c r="B1015" s="272">
        <v>200</v>
      </c>
      <c r="C1015" s="273">
        <v>274</v>
      </c>
      <c r="D1015" s="274">
        <v>702</v>
      </c>
      <c r="E1015" s="275" t="s">
        <v>229</v>
      </c>
      <c r="F1015" s="280" t="s">
        <v>284</v>
      </c>
      <c r="G1015" s="277" t="s">
        <v>1008</v>
      </c>
      <c r="H1015" s="278">
        <v>0</v>
      </c>
      <c r="I1015" s="278">
        <v>0</v>
      </c>
      <c r="J1015" s="279">
        <f t="shared" si="15"/>
        <v>0</v>
      </c>
    </row>
    <row r="1016" spans="1:10" ht="12.75">
      <c r="A1016" s="244" t="s">
        <v>719</v>
      </c>
      <c r="B1016" s="256">
        <v>200</v>
      </c>
      <c r="C1016" s="245">
        <v>274</v>
      </c>
      <c r="D1016" s="252">
        <v>702</v>
      </c>
      <c r="E1016" s="253" t="s">
        <v>229</v>
      </c>
      <c r="F1016" s="254" t="s">
        <v>284</v>
      </c>
      <c r="G1016" s="255">
        <v>310</v>
      </c>
      <c r="H1016" s="251">
        <v>0</v>
      </c>
      <c r="I1016" s="251">
        <v>0</v>
      </c>
      <c r="J1016" s="246">
        <f t="shared" si="15"/>
        <v>0</v>
      </c>
    </row>
    <row r="1017" spans="1:10" ht="56.25">
      <c r="A1017" s="271" t="s">
        <v>900</v>
      </c>
      <c r="B1017" s="272">
        <v>200</v>
      </c>
      <c r="C1017" s="273">
        <v>274</v>
      </c>
      <c r="D1017" s="274">
        <v>702</v>
      </c>
      <c r="E1017" s="275" t="s">
        <v>230</v>
      </c>
      <c r="F1017" s="276" t="s">
        <v>1008</v>
      </c>
      <c r="G1017" s="277" t="s">
        <v>1008</v>
      </c>
      <c r="H1017" s="278">
        <v>30000</v>
      </c>
      <c r="I1017" s="278">
        <v>30000</v>
      </c>
      <c r="J1017" s="279">
        <f t="shared" si="15"/>
        <v>0</v>
      </c>
    </row>
    <row r="1018" spans="1:10" ht="22.5">
      <c r="A1018" s="271" t="s">
        <v>858</v>
      </c>
      <c r="B1018" s="272">
        <v>200</v>
      </c>
      <c r="C1018" s="273">
        <v>274</v>
      </c>
      <c r="D1018" s="274">
        <v>702</v>
      </c>
      <c r="E1018" s="275" t="s">
        <v>230</v>
      </c>
      <c r="F1018" s="280" t="s">
        <v>283</v>
      </c>
      <c r="G1018" s="277" t="s">
        <v>1008</v>
      </c>
      <c r="H1018" s="278">
        <v>30000</v>
      </c>
      <c r="I1018" s="278">
        <v>30000</v>
      </c>
      <c r="J1018" s="279">
        <f t="shared" si="15"/>
        <v>0</v>
      </c>
    </row>
    <row r="1019" spans="1:10" ht="12.75">
      <c r="A1019" s="244" t="s">
        <v>716</v>
      </c>
      <c r="B1019" s="256">
        <v>200</v>
      </c>
      <c r="C1019" s="245">
        <v>274</v>
      </c>
      <c r="D1019" s="252">
        <v>702</v>
      </c>
      <c r="E1019" s="253" t="s">
        <v>230</v>
      </c>
      <c r="F1019" s="254" t="s">
        <v>283</v>
      </c>
      <c r="G1019" s="255">
        <v>225</v>
      </c>
      <c r="H1019" s="251">
        <v>30000</v>
      </c>
      <c r="I1019" s="251">
        <v>30000</v>
      </c>
      <c r="J1019" s="246">
        <f t="shared" si="15"/>
        <v>0</v>
      </c>
    </row>
    <row r="1020" spans="1:10" ht="33.75">
      <c r="A1020" s="271" t="s">
        <v>912</v>
      </c>
      <c r="B1020" s="272">
        <v>200</v>
      </c>
      <c r="C1020" s="273">
        <v>274</v>
      </c>
      <c r="D1020" s="274">
        <v>702</v>
      </c>
      <c r="E1020" s="275" t="s">
        <v>231</v>
      </c>
      <c r="F1020" s="276" t="s">
        <v>1008</v>
      </c>
      <c r="G1020" s="277" t="s">
        <v>1008</v>
      </c>
      <c r="H1020" s="278">
        <v>9303300</v>
      </c>
      <c r="I1020" s="278">
        <v>8771191.01</v>
      </c>
      <c r="J1020" s="279">
        <f t="shared" si="15"/>
        <v>532108.9900000002</v>
      </c>
    </row>
    <row r="1021" spans="1:10" ht="22.5">
      <c r="A1021" s="271" t="s">
        <v>452</v>
      </c>
      <c r="B1021" s="272">
        <v>200</v>
      </c>
      <c r="C1021" s="273">
        <v>274</v>
      </c>
      <c r="D1021" s="274">
        <v>702</v>
      </c>
      <c r="E1021" s="275" t="s">
        <v>231</v>
      </c>
      <c r="F1021" s="280" t="s">
        <v>295</v>
      </c>
      <c r="G1021" s="277" t="s">
        <v>1008</v>
      </c>
      <c r="H1021" s="278">
        <v>9303300</v>
      </c>
      <c r="I1021" s="278">
        <v>8771191.01</v>
      </c>
      <c r="J1021" s="279">
        <f t="shared" si="15"/>
        <v>532108.9900000002</v>
      </c>
    </row>
    <row r="1022" spans="1:10" ht="12.75">
      <c r="A1022" s="244" t="s">
        <v>1020</v>
      </c>
      <c r="B1022" s="256">
        <v>200</v>
      </c>
      <c r="C1022" s="245">
        <v>274</v>
      </c>
      <c r="D1022" s="252">
        <v>702</v>
      </c>
      <c r="E1022" s="253" t="s">
        <v>231</v>
      </c>
      <c r="F1022" s="254" t="s">
        <v>295</v>
      </c>
      <c r="G1022" s="255">
        <v>211</v>
      </c>
      <c r="H1022" s="251">
        <v>7145390</v>
      </c>
      <c r="I1022" s="251">
        <v>6999000.61</v>
      </c>
      <c r="J1022" s="246">
        <f t="shared" si="15"/>
        <v>146389.38999999966</v>
      </c>
    </row>
    <row r="1023" spans="1:10" ht="12.75">
      <c r="A1023" s="244" t="s">
        <v>712</v>
      </c>
      <c r="B1023" s="256">
        <v>200</v>
      </c>
      <c r="C1023" s="245">
        <v>274</v>
      </c>
      <c r="D1023" s="252">
        <v>702</v>
      </c>
      <c r="E1023" s="253" t="s">
        <v>231</v>
      </c>
      <c r="F1023" s="254" t="s">
        <v>295</v>
      </c>
      <c r="G1023" s="255">
        <v>213</v>
      </c>
      <c r="H1023" s="251">
        <v>2157910</v>
      </c>
      <c r="I1023" s="251">
        <v>1772190.4</v>
      </c>
      <c r="J1023" s="246">
        <f t="shared" si="15"/>
        <v>385719.6000000001</v>
      </c>
    </row>
    <row r="1024" spans="1:10" ht="33.75">
      <c r="A1024" s="271" t="s">
        <v>913</v>
      </c>
      <c r="B1024" s="272">
        <v>200</v>
      </c>
      <c r="C1024" s="273">
        <v>274</v>
      </c>
      <c r="D1024" s="274">
        <v>702</v>
      </c>
      <c r="E1024" s="275" t="s">
        <v>232</v>
      </c>
      <c r="F1024" s="276" t="s">
        <v>1008</v>
      </c>
      <c r="G1024" s="277" t="s">
        <v>1008</v>
      </c>
      <c r="H1024" s="278">
        <v>2834718.58</v>
      </c>
      <c r="I1024" s="278">
        <v>2830738.53</v>
      </c>
      <c r="J1024" s="279">
        <f t="shared" si="15"/>
        <v>3980.0500000002794</v>
      </c>
    </row>
    <row r="1025" spans="1:10" ht="22.5">
      <c r="A1025" s="271" t="s">
        <v>49</v>
      </c>
      <c r="B1025" s="272">
        <v>200</v>
      </c>
      <c r="C1025" s="273">
        <v>274</v>
      </c>
      <c r="D1025" s="274">
        <v>702</v>
      </c>
      <c r="E1025" s="275" t="s">
        <v>232</v>
      </c>
      <c r="F1025" s="280" t="s">
        <v>284</v>
      </c>
      <c r="G1025" s="277" t="s">
        <v>1008</v>
      </c>
      <c r="H1025" s="278">
        <v>2834718.58</v>
      </c>
      <c r="I1025" s="278">
        <v>2830738.53</v>
      </c>
      <c r="J1025" s="279">
        <f t="shared" si="15"/>
        <v>3980.0500000002794</v>
      </c>
    </row>
    <row r="1026" spans="1:10" ht="12.75">
      <c r="A1026" s="244" t="s">
        <v>714</v>
      </c>
      <c r="B1026" s="256">
        <v>200</v>
      </c>
      <c r="C1026" s="245">
        <v>274</v>
      </c>
      <c r="D1026" s="252">
        <v>702</v>
      </c>
      <c r="E1026" s="253" t="s">
        <v>232</v>
      </c>
      <c r="F1026" s="254" t="s">
        <v>284</v>
      </c>
      <c r="G1026" s="255">
        <v>222</v>
      </c>
      <c r="H1026" s="251">
        <v>330430</v>
      </c>
      <c r="I1026" s="251">
        <v>330430</v>
      </c>
      <c r="J1026" s="246">
        <f t="shared" si="15"/>
        <v>0</v>
      </c>
    </row>
    <row r="1027" spans="1:10" ht="12.75">
      <c r="A1027" s="244" t="s">
        <v>717</v>
      </c>
      <c r="B1027" s="256">
        <v>200</v>
      </c>
      <c r="C1027" s="245">
        <v>274</v>
      </c>
      <c r="D1027" s="252">
        <v>702</v>
      </c>
      <c r="E1027" s="253" t="s">
        <v>232</v>
      </c>
      <c r="F1027" s="254" t="s">
        <v>284</v>
      </c>
      <c r="G1027" s="255">
        <v>226</v>
      </c>
      <c r="H1027" s="251">
        <v>1289515.34</v>
      </c>
      <c r="I1027" s="251">
        <v>1289515.34</v>
      </c>
      <c r="J1027" s="246">
        <f t="shared" si="15"/>
        <v>0</v>
      </c>
    </row>
    <row r="1028" spans="1:10" ht="12.75">
      <c r="A1028" s="244" t="s">
        <v>718</v>
      </c>
      <c r="B1028" s="256">
        <v>200</v>
      </c>
      <c r="C1028" s="245">
        <v>274</v>
      </c>
      <c r="D1028" s="252">
        <v>702</v>
      </c>
      <c r="E1028" s="253" t="s">
        <v>232</v>
      </c>
      <c r="F1028" s="254" t="s">
        <v>284</v>
      </c>
      <c r="G1028" s="255">
        <v>290</v>
      </c>
      <c r="H1028" s="251">
        <v>531630</v>
      </c>
      <c r="I1028" s="251">
        <v>531630</v>
      </c>
      <c r="J1028" s="246">
        <f t="shared" si="15"/>
        <v>0</v>
      </c>
    </row>
    <row r="1029" spans="1:10" ht="12.75">
      <c r="A1029" s="244" t="s">
        <v>719</v>
      </c>
      <c r="B1029" s="256">
        <v>200</v>
      </c>
      <c r="C1029" s="245">
        <v>274</v>
      </c>
      <c r="D1029" s="252">
        <v>702</v>
      </c>
      <c r="E1029" s="253" t="s">
        <v>232</v>
      </c>
      <c r="F1029" s="254" t="s">
        <v>284</v>
      </c>
      <c r="G1029" s="255">
        <v>310</v>
      </c>
      <c r="H1029" s="251">
        <v>319871.05</v>
      </c>
      <c r="I1029" s="251">
        <v>319871</v>
      </c>
      <c r="J1029" s="246">
        <f t="shared" si="15"/>
        <v>0.04999999998835847</v>
      </c>
    </row>
    <row r="1030" spans="1:10" ht="12.75">
      <c r="A1030" s="244" t="s">
        <v>720</v>
      </c>
      <c r="B1030" s="256">
        <v>200</v>
      </c>
      <c r="C1030" s="245">
        <v>274</v>
      </c>
      <c r="D1030" s="252">
        <v>702</v>
      </c>
      <c r="E1030" s="253" t="s">
        <v>232</v>
      </c>
      <c r="F1030" s="254" t="s">
        <v>284</v>
      </c>
      <c r="G1030" s="255">
        <v>340</v>
      </c>
      <c r="H1030" s="251">
        <v>363272.19</v>
      </c>
      <c r="I1030" s="251">
        <v>359292.19</v>
      </c>
      <c r="J1030" s="246">
        <f t="shared" si="15"/>
        <v>3980</v>
      </c>
    </row>
    <row r="1031" spans="1:10" ht="22.5">
      <c r="A1031" s="271" t="s">
        <v>914</v>
      </c>
      <c r="B1031" s="272">
        <v>200</v>
      </c>
      <c r="C1031" s="273">
        <v>274</v>
      </c>
      <c r="D1031" s="274">
        <v>702</v>
      </c>
      <c r="E1031" s="275" t="s">
        <v>233</v>
      </c>
      <c r="F1031" s="276" t="s">
        <v>1008</v>
      </c>
      <c r="G1031" s="277" t="s">
        <v>1008</v>
      </c>
      <c r="H1031" s="278">
        <v>996500</v>
      </c>
      <c r="I1031" s="278">
        <v>996500</v>
      </c>
      <c r="J1031" s="279">
        <f t="shared" si="15"/>
        <v>0</v>
      </c>
    </row>
    <row r="1032" spans="1:10" ht="22.5">
      <c r="A1032" s="271" t="s">
        <v>453</v>
      </c>
      <c r="B1032" s="272">
        <v>200</v>
      </c>
      <c r="C1032" s="273">
        <v>274</v>
      </c>
      <c r="D1032" s="274">
        <v>702</v>
      </c>
      <c r="E1032" s="275" t="s">
        <v>233</v>
      </c>
      <c r="F1032" s="280" t="s">
        <v>296</v>
      </c>
      <c r="G1032" s="277" t="s">
        <v>1008</v>
      </c>
      <c r="H1032" s="278">
        <v>2300</v>
      </c>
      <c r="I1032" s="278">
        <v>2300</v>
      </c>
      <c r="J1032" s="279">
        <f aca="true" t="shared" si="16" ref="J1032:J1095">H1032-I1032</f>
        <v>0</v>
      </c>
    </row>
    <row r="1033" spans="1:10" ht="12.75">
      <c r="A1033" s="244" t="s">
        <v>711</v>
      </c>
      <c r="B1033" s="256">
        <v>200</v>
      </c>
      <c r="C1033" s="245">
        <v>274</v>
      </c>
      <c r="D1033" s="252">
        <v>702</v>
      </c>
      <c r="E1033" s="253" t="s">
        <v>233</v>
      </c>
      <c r="F1033" s="254" t="s">
        <v>296</v>
      </c>
      <c r="G1033" s="255">
        <v>212</v>
      </c>
      <c r="H1033" s="251">
        <v>2300</v>
      </c>
      <c r="I1033" s="251">
        <v>2300</v>
      </c>
      <c r="J1033" s="246">
        <f t="shared" si="16"/>
        <v>0</v>
      </c>
    </row>
    <row r="1034" spans="1:10" ht="12.75">
      <c r="A1034" s="244" t="s">
        <v>717</v>
      </c>
      <c r="B1034" s="256">
        <v>200</v>
      </c>
      <c r="C1034" s="245">
        <v>274</v>
      </c>
      <c r="D1034" s="252">
        <v>702</v>
      </c>
      <c r="E1034" s="253" t="s">
        <v>233</v>
      </c>
      <c r="F1034" s="254" t="s">
        <v>296</v>
      </c>
      <c r="G1034" s="255">
        <v>226</v>
      </c>
      <c r="H1034" s="251">
        <v>0</v>
      </c>
      <c r="I1034" s="251">
        <v>0</v>
      </c>
      <c r="J1034" s="246">
        <f t="shared" si="16"/>
        <v>0</v>
      </c>
    </row>
    <row r="1035" spans="1:10" ht="22.5">
      <c r="A1035" s="271" t="s">
        <v>49</v>
      </c>
      <c r="B1035" s="272">
        <v>200</v>
      </c>
      <c r="C1035" s="273">
        <v>274</v>
      </c>
      <c r="D1035" s="274">
        <v>702</v>
      </c>
      <c r="E1035" s="275" t="s">
        <v>233</v>
      </c>
      <c r="F1035" s="280" t="s">
        <v>284</v>
      </c>
      <c r="G1035" s="277" t="s">
        <v>1008</v>
      </c>
      <c r="H1035" s="278">
        <v>994200</v>
      </c>
      <c r="I1035" s="278">
        <v>994200</v>
      </c>
      <c r="J1035" s="279">
        <f t="shared" si="16"/>
        <v>0</v>
      </c>
    </row>
    <row r="1036" spans="1:10" ht="12.75">
      <c r="A1036" s="244" t="s">
        <v>714</v>
      </c>
      <c r="B1036" s="256">
        <v>200</v>
      </c>
      <c r="C1036" s="245">
        <v>274</v>
      </c>
      <c r="D1036" s="252">
        <v>702</v>
      </c>
      <c r="E1036" s="253" t="s">
        <v>233</v>
      </c>
      <c r="F1036" s="254" t="s">
        <v>284</v>
      </c>
      <c r="G1036" s="255">
        <v>222</v>
      </c>
      <c r="H1036" s="251">
        <v>781050</v>
      </c>
      <c r="I1036" s="251">
        <v>781050</v>
      </c>
      <c r="J1036" s="246">
        <f t="shared" si="16"/>
        <v>0</v>
      </c>
    </row>
    <row r="1037" spans="1:10" ht="12.75">
      <c r="A1037" s="244" t="s">
        <v>717</v>
      </c>
      <c r="B1037" s="256">
        <v>200</v>
      </c>
      <c r="C1037" s="245">
        <v>274</v>
      </c>
      <c r="D1037" s="252">
        <v>702</v>
      </c>
      <c r="E1037" s="253" t="s">
        <v>233</v>
      </c>
      <c r="F1037" s="254" t="s">
        <v>284</v>
      </c>
      <c r="G1037" s="255">
        <v>226</v>
      </c>
      <c r="H1037" s="251">
        <v>197750</v>
      </c>
      <c r="I1037" s="251">
        <v>197750</v>
      </c>
      <c r="J1037" s="246">
        <f t="shared" si="16"/>
        <v>0</v>
      </c>
    </row>
    <row r="1038" spans="1:10" ht="12.75">
      <c r="A1038" s="244" t="s">
        <v>718</v>
      </c>
      <c r="B1038" s="256">
        <v>200</v>
      </c>
      <c r="C1038" s="245">
        <v>274</v>
      </c>
      <c r="D1038" s="252">
        <v>702</v>
      </c>
      <c r="E1038" s="253" t="s">
        <v>233</v>
      </c>
      <c r="F1038" s="254" t="s">
        <v>284</v>
      </c>
      <c r="G1038" s="255">
        <v>290</v>
      </c>
      <c r="H1038" s="251">
        <v>15400</v>
      </c>
      <c r="I1038" s="251">
        <v>15400</v>
      </c>
      <c r="J1038" s="246">
        <f t="shared" si="16"/>
        <v>0</v>
      </c>
    </row>
    <row r="1039" spans="1:10" ht="45">
      <c r="A1039" s="271" t="s">
        <v>615</v>
      </c>
      <c r="B1039" s="272">
        <v>200</v>
      </c>
      <c r="C1039" s="273">
        <v>274</v>
      </c>
      <c r="D1039" s="274">
        <v>702</v>
      </c>
      <c r="E1039" s="275" t="s">
        <v>219</v>
      </c>
      <c r="F1039" s="276" t="s">
        <v>1008</v>
      </c>
      <c r="G1039" s="277" t="s">
        <v>1008</v>
      </c>
      <c r="H1039" s="278">
        <v>2109940</v>
      </c>
      <c r="I1039" s="278">
        <v>2083205.74</v>
      </c>
      <c r="J1039" s="279">
        <f t="shared" si="16"/>
        <v>26734.26000000001</v>
      </c>
    </row>
    <row r="1040" spans="1:10" ht="22.5">
      <c r="A1040" s="271" t="s">
        <v>452</v>
      </c>
      <c r="B1040" s="272">
        <v>200</v>
      </c>
      <c r="C1040" s="273">
        <v>274</v>
      </c>
      <c r="D1040" s="274">
        <v>702</v>
      </c>
      <c r="E1040" s="275" t="s">
        <v>219</v>
      </c>
      <c r="F1040" s="280" t="s">
        <v>295</v>
      </c>
      <c r="G1040" s="277" t="s">
        <v>1008</v>
      </c>
      <c r="H1040" s="278">
        <v>2109940</v>
      </c>
      <c r="I1040" s="278">
        <v>2083205.74</v>
      </c>
      <c r="J1040" s="279">
        <f t="shared" si="16"/>
        <v>26734.26000000001</v>
      </c>
    </row>
    <row r="1041" spans="1:10" ht="12.75">
      <c r="A1041" s="244" t="s">
        <v>1020</v>
      </c>
      <c r="B1041" s="256">
        <v>200</v>
      </c>
      <c r="C1041" s="245">
        <v>274</v>
      </c>
      <c r="D1041" s="252">
        <v>702</v>
      </c>
      <c r="E1041" s="253" t="s">
        <v>219</v>
      </c>
      <c r="F1041" s="254" t="s">
        <v>295</v>
      </c>
      <c r="G1041" s="255">
        <v>211</v>
      </c>
      <c r="H1041" s="251">
        <v>1620538</v>
      </c>
      <c r="I1041" s="251">
        <v>1617830.49</v>
      </c>
      <c r="J1041" s="246">
        <f t="shared" si="16"/>
        <v>2707.5100000000093</v>
      </c>
    </row>
    <row r="1042" spans="1:10" ht="12.75">
      <c r="A1042" s="244" t="s">
        <v>712</v>
      </c>
      <c r="B1042" s="256">
        <v>200</v>
      </c>
      <c r="C1042" s="245">
        <v>274</v>
      </c>
      <c r="D1042" s="252">
        <v>702</v>
      </c>
      <c r="E1042" s="253" t="s">
        <v>219</v>
      </c>
      <c r="F1042" s="254" t="s">
        <v>295</v>
      </c>
      <c r="G1042" s="255">
        <v>213</v>
      </c>
      <c r="H1042" s="251">
        <v>489402</v>
      </c>
      <c r="I1042" s="251">
        <v>465375.25</v>
      </c>
      <c r="J1042" s="246">
        <f t="shared" si="16"/>
        <v>24026.75</v>
      </c>
    </row>
    <row r="1043" spans="1:10" ht="67.5">
      <c r="A1043" s="271" t="s">
        <v>676</v>
      </c>
      <c r="B1043" s="272">
        <v>200</v>
      </c>
      <c r="C1043" s="273">
        <v>274</v>
      </c>
      <c r="D1043" s="274">
        <v>702</v>
      </c>
      <c r="E1043" s="275" t="s">
        <v>234</v>
      </c>
      <c r="F1043" s="276" t="s">
        <v>1008</v>
      </c>
      <c r="G1043" s="277" t="s">
        <v>1008</v>
      </c>
      <c r="H1043" s="278">
        <v>571004199.9999999</v>
      </c>
      <c r="I1043" s="278">
        <v>571004146.4799999</v>
      </c>
      <c r="J1043" s="279">
        <f t="shared" si="16"/>
        <v>53.519999980926514</v>
      </c>
    </row>
    <row r="1044" spans="1:10" ht="22.5">
      <c r="A1044" s="271" t="s">
        <v>452</v>
      </c>
      <c r="B1044" s="272">
        <v>200</v>
      </c>
      <c r="C1044" s="273">
        <v>274</v>
      </c>
      <c r="D1044" s="274">
        <v>702</v>
      </c>
      <c r="E1044" s="275" t="s">
        <v>234</v>
      </c>
      <c r="F1044" s="280" t="s">
        <v>295</v>
      </c>
      <c r="G1044" s="277" t="s">
        <v>1008</v>
      </c>
      <c r="H1044" s="278">
        <v>549641480</v>
      </c>
      <c r="I1044" s="278">
        <v>549641427.5799999</v>
      </c>
      <c r="J1044" s="279">
        <f t="shared" si="16"/>
        <v>52.420000076293945</v>
      </c>
    </row>
    <row r="1045" spans="1:10" ht="12.75">
      <c r="A1045" s="244" t="s">
        <v>1020</v>
      </c>
      <c r="B1045" s="256">
        <v>200</v>
      </c>
      <c r="C1045" s="245">
        <v>274</v>
      </c>
      <c r="D1045" s="252">
        <v>702</v>
      </c>
      <c r="E1045" s="253" t="s">
        <v>234</v>
      </c>
      <c r="F1045" s="254" t="s">
        <v>295</v>
      </c>
      <c r="G1045" s="255">
        <v>211</v>
      </c>
      <c r="H1045" s="251">
        <v>437022960</v>
      </c>
      <c r="I1045" s="251">
        <v>437022907.58</v>
      </c>
      <c r="J1045" s="246">
        <f t="shared" si="16"/>
        <v>52.4200000166893</v>
      </c>
    </row>
    <row r="1046" spans="1:10" ht="12.75">
      <c r="A1046" s="244" t="s">
        <v>712</v>
      </c>
      <c r="B1046" s="256">
        <v>200</v>
      </c>
      <c r="C1046" s="245">
        <v>274</v>
      </c>
      <c r="D1046" s="252">
        <v>702</v>
      </c>
      <c r="E1046" s="253" t="s">
        <v>234</v>
      </c>
      <c r="F1046" s="254" t="s">
        <v>295</v>
      </c>
      <c r="G1046" s="255">
        <v>213</v>
      </c>
      <c r="H1046" s="251">
        <v>112618520</v>
      </c>
      <c r="I1046" s="251">
        <v>112618520</v>
      </c>
      <c r="J1046" s="246">
        <f t="shared" si="16"/>
        <v>0</v>
      </c>
    </row>
    <row r="1047" spans="1:10" ht="22.5">
      <c r="A1047" s="271" t="s">
        <v>453</v>
      </c>
      <c r="B1047" s="272">
        <v>200</v>
      </c>
      <c r="C1047" s="273">
        <v>274</v>
      </c>
      <c r="D1047" s="274">
        <v>702</v>
      </c>
      <c r="E1047" s="275" t="s">
        <v>234</v>
      </c>
      <c r="F1047" s="280" t="s">
        <v>296</v>
      </c>
      <c r="G1047" s="277" t="s">
        <v>1008</v>
      </c>
      <c r="H1047" s="278">
        <v>934654</v>
      </c>
      <c r="I1047" s="278">
        <v>934654</v>
      </c>
      <c r="J1047" s="279">
        <f t="shared" si="16"/>
        <v>0</v>
      </c>
    </row>
    <row r="1048" spans="1:10" ht="12.75">
      <c r="A1048" s="244" t="s">
        <v>711</v>
      </c>
      <c r="B1048" s="256">
        <v>200</v>
      </c>
      <c r="C1048" s="245">
        <v>274</v>
      </c>
      <c r="D1048" s="252">
        <v>702</v>
      </c>
      <c r="E1048" s="253" t="s">
        <v>234</v>
      </c>
      <c r="F1048" s="254" t="s">
        <v>296</v>
      </c>
      <c r="G1048" s="255">
        <v>212</v>
      </c>
      <c r="H1048" s="251">
        <v>118833</v>
      </c>
      <c r="I1048" s="251">
        <v>118833</v>
      </c>
      <c r="J1048" s="246">
        <f t="shared" si="16"/>
        <v>0</v>
      </c>
    </row>
    <row r="1049" spans="1:10" ht="12.75">
      <c r="A1049" s="244" t="s">
        <v>714</v>
      </c>
      <c r="B1049" s="256">
        <v>200</v>
      </c>
      <c r="C1049" s="245">
        <v>274</v>
      </c>
      <c r="D1049" s="252">
        <v>702</v>
      </c>
      <c r="E1049" s="253" t="s">
        <v>234</v>
      </c>
      <c r="F1049" s="254" t="s">
        <v>296</v>
      </c>
      <c r="G1049" s="255">
        <v>222</v>
      </c>
      <c r="H1049" s="251">
        <v>691551</v>
      </c>
      <c r="I1049" s="251">
        <v>691551</v>
      </c>
      <c r="J1049" s="246">
        <f t="shared" si="16"/>
        <v>0</v>
      </c>
    </row>
    <row r="1050" spans="1:10" ht="12.75">
      <c r="A1050" s="244" t="s">
        <v>717</v>
      </c>
      <c r="B1050" s="256">
        <v>200</v>
      </c>
      <c r="C1050" s="245">
        <v>274</v>
      </c>
      <c r="D1050" s="252">
        <v>702</v>
      </c>
      <c r="E1050" s="253" t="s">
        <v>234</v>
      </c>
      <c r="F1050" s="254" t="s">
        <v>296</v>
      </c>
      <c r="G1050" s="255">
        <v>226</v>
      </c>
      <c r="H1050" s="251">
        <v>124270</v>
      </c>
      <c r="I1050" s="251">
        <v>124270</v>
      </c>
      <c r="J1050" s="246">
        <f t="shared" si="16"/>
        <v>0</v>
      </c>
    </row>
    <row r="1051" spans="1:10" ht="22.5">
      <c r="A1051" s="271" t="s">
        <v>49</v>
      </c>
      <c r="B1051" s="272">
        <v>200</v>
      </c>
      <c r="C1051" s="273">
        <v>274</v>
      </c>
      <c r="D1051" s="274">
        <v>702</v>
      </c>
      <c r="E1051" s="275" t="s">
        <v>234</v>
      </c>
      <c r="F1051" s="280" t="s">
        <v>284</v>
      </c>
      <c r="G1051" s="277" t="s">
        <v>1008</v>
      </c>
      <c r="H1051" s="278">
        <v>20428066</v>
      </c>
      <c r="I1051" s="278">
        <v>20428064.900000002</v>
      </c>
      <c r="J1051" s="279">
        <f t="shared" si="16"/>
        <v>1.0999999977648258</v>
      </c>
    </row>
    <row r="1052" spans="1:10" ht="12.75">
      <c r="A1052" s="244" t="s">
        <v>713</v>
      </c>
      <c r="B1052" s="256">
        <v>200</v>
      </c>
      <c r="C1052" s="245">
        <v>274</v>
      </c>
      <c r="D1052" s="252">
        <v>702</v>
      </c>
      <c r="E1052" s="253" t="s">
        <v>234</v>
      </c>
      <c r="F1052" s="254" t="s">
        <v>284</v>
      </c>
      <c r="G1052" s="255">
        <v>221</v>
      </c>
      <c r="H1052" s="251">
        <v>4709079.14</v>
      </c>
      <c r="I1052" s="251">
        <v>4709079.14</v>
      </c>
      <c r="J1052" s="246">
        <f t="shared" si="16"/>
        <v>0</v>
      </c>
    </row>
    <row r="1053" spans="1:10" ht="12.75">
      <c r="A1053" s="244" t="s">
        <v>714</v>
      </c>
      <c r="B1053" s="256">
        <v>200</v>
      </c>
      <c r="C1053" s="245">
        <v>274</v>
      </c>
      <c r="D1053" s="252">
        <v>702</v>
      </c>
      <c r="E1053" s="253" t="s">
        <v>234</v>
      </c>
      <c r="F1053" s="254" t="s">
        <v>284</v>
      </c>
      <c r="G1053" s="255">
        <v>222</v>
      </c>
      <c r="H1053" s="251">
        <v>241505</v>
      </c>
      <c r="I1053" s="251">
        <v>241505</v>
      </c>
      <c r="J1053" s="246">
        <f t="shared" si="16"/>
        <v>0</v>
      </c>
    </row>
    <row r="1054" spans="1:10" ht="12.75">
      <c r="A1054" s="244" t="s">
        <v>716</v>
      </c>
      <c r="B1054" s="256">
        <v>200</v>
      </c>
      <c r="C1054" s="245">
        <v>274</v>
      </c>
      <c r="D1054" s="252">
        <v>702</v>
      </c>
      <c r="E1054" s="253" t="s">
        <v>234</v>
      </c>
      <c r="F1054" s="254" t="s">
        <v>284</v>
      </c>
      <c r="G1054" s="255">
        <v>225</v>
      </c>
      <c r="H1054" s="251">
        <v>941820.67</v>
      </c>
      <c r="I1054" s="251">
        <v>941820.67</v>
      </c>
      <c r="J1054" s="246">
        <f t="shared" si="16"/>
        <v>0</v>
      </c>
    </row>
    <row r="1055" spans="1:10" ht="12.75">
      <c r="A1055" s="244" t="s">
        <v>717</v>
      </c>
      <c r="B1055" s="256">
        <v>200</v>
      </c>
      <c r="C1055" s="245">
        <v>274</v>
      </c>
      <c r="D1055" s="252">
        <v>702</v>
      </c>
      <c r="E1055" s="253" t="s">
        <v>234</v>
      </c>
      <c r="F1055" s="254" t="s">
        <v>284</v>
      </c>
      <c r="G1055" s="255">
        <v>226</v>
      </c>
      <c r="H1055" s="251">
        <v>3310516.63</v>
      </c>
      <c r="I1055" s="251">
        <v>3310516.63</v>
      </c>
      <c r="J1055" s="246">
        <f t="shared" si="16"/>
        <v>0</v>
      </c>
    </row>
    <row r="1056" spans="1:10" ht="12.75">
      <c r="A1056" s="244" t="s">
        <v>718</v>
      </c>
      <c r="B1056" s="256">
        <v>200</v>
      </c>
      <c r="C1056" s="245">
        <v>274</v>
      </c>
      <c r="D1056" s="252">
        <v>702</v>
      </c>
      <c r="E1056" s="253" t="s">
        <v>234</v>
      </c>
      <c r="F1056" s="254" t="s">
        <v>284</v>
      </c>
      <c r="G1056" s="255">
        <v>290</v>
      </c>
      <c r="H1056" s="251">
        <v>121283.4</v>
      </c>
      <c r="I1056" s="251">
        <v>121283.4</v>
      </c>
      <c r="J1056" s="246">
        <f t="shared" si="16"/>
        <v>0</v>
      </c>
    </row>
    <row r="1057" spans="1:10" ht="12.75">
      <c r="A1057" s="244" t="s">
        <v>719</v>
      </c>
      <c r="B1057" s="256">
        <v>200</v>
      </c>
      <c r="C1057" s="245">
        <v>274</v>
      </c>
      <c r="D1057" s="252">
        <v>702</v>
      </c>
      <c r="E1057" s="253" t="s">
        <v>234</v>
      </c>
      <c r="F1057" s="254" t="s">
        <v>284</v>
      </c>
      <c r="G1057" s="255">
        <v>310</v>
      </c>
      <c r="H1057" s="251">
        <v>7575614.12</v>
      </c>
      <c r="I1057" s="251">
        <v>7575614.12</v>
      </c>
      <c r="J1057" s="246">
        <f t="shared" si="16"/>
        <v>0</v>
      </c>
    </row>
    <row r="1058" spans="1:10" ht="12.75">
      <c r="A1058" s="244" t="s">
        <v>720</v>
      </c>
      <c r="B1058" s="256">
        <v>200</v>
      </c>
      <c r="C1058" s="245">
        <v>274</v>
      </c>
      <c r="D1058" s="252">
        <v>702</v>
      </c>
      <c r="E1058" s="253" t="s">
        <v>234</v>
      </c>
      <c r="F1058" s="254" t="s">
        <v>284</v>
      </c>
      <c r="G1058" s="255">
        <v>340</v>
      </c>
      <c r="H1058" s="251">
        <v>3528247.04</v>
      </c>
      <c r="I1058" s="251">
        <v>3528245.94</v>
      </c>
      <c r="J1058" s="246">
        <f t="shared" si="16"/>
        <v>1.1000000000931323</v>
      </c>
    </row>
    <row r="1059" spans="1:10" ht="56.25">
      <c r="A1059" s="271" t="s">
        <v>674</v>
      </c>
      <c r="B1059" s="272">
        <v>200</v>
      </c>
      <c r="C1059" s="273">
        <v>274</v>
      </c>
      <c r="D1059" s="274">
        <v>702</v>
      </c>
      <c r="E1059" s="275" t="s">
        <v>220</v>
      </c>
      <c r="F1059" s="276" t="s">
        <v>1008</v>
      </c>
      <c r="G1059" s="277" t="s">
        <v>1008</v>
      </c>
      <c r="H1059" s="278">
        <v>31745673</v>
      </c>
      <c r="I1059" s="278">
        <v>31744183.35</v>
      </c>
      <c r="J1059" s="279">
        <f t="shared" si="16"/>
        <v>1489.6499999985099</v>
      </c>
    </row>
    <row r="1060" spans="1:10" ht="22.5">
      <c r="A1060" s="271" t="s">
        <v>452</v>
      </c>
      <c r="B1060" s="272">
        <v>200</v>
      </c>
      <c r="C1060" s="273">
        <v>274</v>
      </c>
      <c r="D1060" s="274">
        <v>702</v>
      </c>
      <c r="E1060" s="275" t="s">
        <v>220</v>
      </c>
      <c r="F1060" s="280" t="s">
        <v>295</v>
      </c>
      <c r="G1060" s="277" t="s">
        <v>1008</v>
      </c>
      <c r="H1060" s="278">
        <v>30794945</v>
      </c>
      <c r="I1060" s="278">
        <v>30793455.35</v>
      </c>
      <c r="J1060" s="279">
        <f t="shared" si="16"/>
        <v>1489.6499999985099</v>
      </c>
    </row>
    <row r="1061" spans="1:10" ht="12.75">
      <c r="A1061" s="244" t="s">
        <v>1020</v>
      </c>
      <c r="B1061" s="256">
        <v>200</v>
      </c>
      <c r="C1061" s="245">
        <v>274</v>
      </c>
      <c r="D1061" s="252">
        <v>702</v>
      </c>
      <c r="E1061" s="253" t="s">
        <v>220</v>
      </c>
      <c r="F1061" s="254" t="s">
        <v>295</v>
      </c>
      <c r="G1061" s="255">
        <v>211</v>
      </c>
      <c r="H1061" s="251">
        <v>24344269</v>
      </c>
      <c r="I1061" s="251">
        <v>24342779.35</v>
      </c>
      <c r="J1061" s="246">
        <f t="shared" si="16"/>
        <v>1489.6499999985099</v>
      </c>
    </row>
    <row r="1062" spans="1:10" ht="12.75">
      <c r="A1062" s="244" t="s">
        <v>712</v>
      </c>
      <c r="B1062" s="256">
        <v>200</v>
      </c>
      <c r="C1062" s="245">
        <v>274</v>
      </c>
      <c r="D1062" s="252">
        <v>702</v>
      </c>
      <c r="E1062" s="253" t="s">
        <v>220</v>
      </c>
      <c r="F1062" s="254" t="s">
        <v>295</v>
      </c>
      <c r="G1062" s="255">
        <v>213</v>
      </c>
      <c r="H1062" s="251">
        <v>6450676</v>
      </c>
      <c r="I1062" s="251">
        <v>6450676</v>
      </c>
      <c r="J1062" s="246">
        <f t="shared" si="16"/>
        <v>0</v>
      </c>
    </row>
    <row r="1063" spans="1:10" ht="22.5">
      <c r="A1063" s="271" t="s">
        <v>453</v>
      </c>
      <c r="B1063" s="272">
        <v>200</v>
      </c>
      <c r="C1063" s="273">
        <v>274</v>
      </c>
      <c r="D1063" s="274">
        <v>702</v>
      </c>
      <c r="E1063" s="275" t="s">
        <v>220</v>
      </c>
      <c r="F1063" s="280" t="s">
        <v>296</v>
      </c>
      <c r="G1063" s="277" t="s">
        <v>1008</v>
      </c>
      <c r="H1063" s="278">
        <v>0</v>
      </c>
      <c r="I1063" s="278">
        <v>0</v>
      </c>
      <c r="J1063" s="279">
        <f t="shared" si="16"/>
        <v>0</v>
      </c>
    </row>
    <row r="1064" spans="1:10" ht="12.75">
      <c r="A1064" s="244" t="s">
        <v>711</v>
      </c>
      <c r="B1064" s="256">
        <v>200</v>
      </c>
      <c r="C1064" s="245">
        <v>274</v>
      </c>
      <c r="D1064" s="252">
        <v>702</v>
      </c>
      <c r="E1064" s="253" t="s">
        <v>220</v>
      </c>
      <c r="F1064" s="254" t="s">
        <v>296</v>
      </c>
      <c r="G1064" s="255">
        <v>212</v>
      </c>
      <c r="H1064" s="251">
        <v>0</v>
      </c>
      <c r="I1064" s="251">
        <v>0</v>
      </c>
      <c r="J1064" s="246">
        <f t="shared" si="16"/>
        <v>0</v>
      </c>
    </row>
    <row r="1065" spans="1:10" ht="12.75">
      <c r="A1065" s="244" t="s">
        <v>714</v>
      </c>
      <c r="B1065" s="256">
        <v>200</v>
      </c>
      <c r="C1065" s="245">
        <v>274</v>
      </c>
      <c r="D1065" s="252">
        <v>702</v>
      </c>
      <c r="E1065" s="253" t="s">
        <v>220</v>
      </c>
      <c r="F1065" s="254" t="s">
        <v>296</v>
      </c>
      <c r="G1065" s="255">
        <v>222</v>
      </c>
      <c r="H1065" s="251">
        <v>0</v>
      </c>
      <c r="I1065" s="251">
        <v>0</v>
      </c>
      <c r="J1065" s="246">
        <f t="shared" si="16"/>
        <v>0</v>
      </c>
    </row>
    <row r="1066" spans="1:10" ht="12.75">
      <c r="A1066" s="244" t="s">
        <v>717</v>
      </c>
      <c r="B1066" s="256">
        <v>200</v>
      </c>
      <c r="C1066" s="245">
        <v>274</v>
      </c>
      <c r="D1066" s="252">
        <v>702</v>
      </c>
      <c r="E1066" s="253" t="s">
        <v>220</v>
      </c>
      <c r="F1066" s="254" t="s">
        <v>296</v>
      </c>
      <c r="G1066" s="255">
        <v>226</v>
      </c>
      <c r="H1066" s="251">
        <v>0</v>
      </c>
      <c r="I1066" s="251">
        <v>0</v>
      </c>
      <c r="J1066" s="246">
        <f t="shared" si="16"/>
        <v>0</v>
      </c>
    </row>
    <row r="1067" spans="1:10" ht="22.5">
      <c r="A1067" s="271" t="s">
        <v>49</v>
      </c>
      <c r="B1067" s="272">
        <v>200</v>
      </c>
      <c r="C1067" s="273">
        <v>274</v>
      </c>
      <c r="D1067" s="274">
        <v>702</v>
      </c>
      <c r="E1067" s="275" t="s">
        <v>220</v>
      </c>
      <c r="F1067" s="280" t="s">
        <v>284</v>
      </c>
      <c r="G1067" s="277" t="s">
        <v>1008</v>
      </c>
      <c r="H1067" s="278">
        <v>950728</v>
      </c>
      <c r="I1067" s="278">
        <v>950728</v>
      </c>
      <c r="J1067" s="279">
        <f t="shared" si="16"/>
        <v>0</v>
      </c>
    </row>
    <row r="1068" spans="1:10" ht="12.75">
      <c r="A1068" s="244" t="s">
        <v>716</v>
      </c>
      <c r="B1068" s="256">
        <v>200</v>
      </c>
      <c r="C1068" s="245">
        <v>274</v>
      </c>
      <c r="D1068" s="252">
        <v>702</v>
      </c>
      <c r="E1068" s="253" t="s">
        <v>220</v>
      </c>
      <c r="F1068" s="254" t="s">
        <v>284</v>
      </c>
      <c r="G1068" s="255">
        <v>225</v>
      </c>
      <c r="H1068" s="251">
        <v>0</v>
      </c>
      <c r="I1068" s="251">
        <v>0</v>
      </c>
      <c r="J1068" s="246">
        <f t="shared" si="16"/>
        <v>0</v>
      </c>
    </row>
    <row r="1069" spans="1:10" ht="12.75">
      <c r="A1069" s="244" t="s">
        <v>717</v>
      </c>
      <c r="B1069" s="256">
        <v>200</v>
      </c>
      <c r="C1069" s="245">
        <v>274</v>
      </c>
      <c r="D1069" s="252">
        <v>702</v>
      </c>
      <c r="E1069" s="253" t="s">
        <v>220</v>
      </c>
      <c r="F1069" s="254" t="s">
        <v>284</v>
      </c>
      <c r="G1069" s="255">
        <v>226</v>
      </c>
      <c r="H1069" s="251">
        <v>93298.34</v>
      </c>
      <c r="I1069" s="251">
        <v>93298.34</v>
      </c>
      <c r="J1069" s="246">
        <f t="shared" si="16"/>
        <v>0</v>
      </c>
    </row>
    <row r="1070" spans="1:10" ht="12.75">
      <c r="A1070" s="244" t="s">
        <v>719</v>
      </c>
      <c r="B1070" s="256">
        <v>200</v>
      </c>
      <c r="C1070" s="245">
        <v>274</v>
      </c>
      <c r="D1070" s="252">
        <v>702</v>
      </c>
      <c r="E1070" s="253" t="s">
        <v>220</v>
      </c>
      <c r="F1070" s="254" t="s">
        <v>284</v>
      </c>
      <c r="G1070" s="255">
        <v>310</v>
      </c>
      <c r="H1070" s="251">
        <v>494187.2</v>
      </c>
      <c r="I1070" s="251">
        <v>494187.2</v>
      </c>
      <c r="J1070" s="246">
        <f t="shared" si="16"/>
        <v>0</v>
      </c>
    </row>
    <row r="1071" spans="1:10" ht="12.75">
      <c r="A1071" s="244" t="s">
        <v>720</v>
      </c>
      <c r="B1071" s="256">
        <v>200</v>
      </c>
      <c r="C1071" s="245">
        <v>274</v>
      </c>
      <c r="D1071" s="252">
        <v>702</v>
      </c>
      <c r="E1071" s="253" t="s">
        <v>220</v>
      </c>
      <c r="F1071" s="254" t="s">
        <v>284</v>
      </c>
      <c r="G1071" s="255">
        <v>340</v>
      </c>
      <c r="H1071" s="251">
        <v>363242.46</v>
      </c>
      <c r="I1071" s="251">
        <v>363242.46</v>
      </c>
      <c r="J1071" s="246">
        <f t="shared" si="16"/>
        <v>0</v>
      </c>
    </row>
    <row r="1072" spans="1:10" ht="45">
      <c r="A1072" s="271" t="s">
        <v>235</v>
      </c>
      <c r="B1072" s="272">
        <v>200</v>
      </c>
      <c r="C1072" s="273">
        <v>274</v>
      </c>
      <c r="D1072" s="274">
        <v>702</v>
      </c>
      <c r="E1072" s="275" t="s">
        <v>236</v>
      </c>
      <c r="F1072" s="276" t="s">
        <v>1008</v>
      </c>
      <c r="G1072" s="277" t="s">
        <v>1008</v>
      </c>
      <c r="H1072" s="278">
        <v>0</v>
      </c>
      <c r="I1072" s="278">
        <v>0</v>
      </c>
      <c r="J1072" s="279">
        <f t="shared" si="16"/>
        <v>0</v>
      </c>
    </row>
    <row r="1073" spans="1:10" ht="22.5">
      <c r="A1073" s="271" t="s">
        <v>49</v>
      </c>
      <c r="B1073" s="272">
        <v>200</v>
      </c>
      <c r="C1073" s="273">
        <v>274</v>
      </c>
      <c r="D1073" s="274">
        <v>702</v>
      </c>
      <c r="E1073" s="275" t="s">
        <v>236</v>
      </c>
      <c r="F1073" s="280" t="s">
        <v>284</v>
      </c>
      <c r="G1073" s="277" t="s">
        <v>1008</v>
      </c>
      <c r="H1073" s="278">
        <v>0</v>
      </c>
      <c r="I1073" s="278">
        <v>0</v>
      </c>
      <c r="J1073" s="279">
        <f t="shared" si="16"/>
        <v>0</v>
      </c>
    </row>
    <row r="1074" spans="1:10" ht="12.75">
      <c r="A1074" s="244" t="s">
        <v>720</v>
      </c>
      <c r="B1074" s="256">
        <v>200</v>
      </c>
      <c r="C1074" s="245">
        <v>274</v>
      </c>
      <c r="D1074" s="252">
        <v>702</v>
      </c>
      <c r="E1074" s="253" t="s">
        <v>236</v>
      </c>
      <c r="F1074" s="254" t="s">
        <v>284</v>
      </c>
      <c r="G1074" s="255">
        <v>340</v>
      </c>
      <c r="H1074" s="251">
        <v>0</v>
      </c>
      <c r="I1074" s="251">
        <v>0</v>
      </c>
      <c r="J1074" s="246">
        <f t="shared" si="16"/>
        <v>0</v>
      </c>
    </row>
    <row r="1075" spans="1:10" ht="12.75">
      <c r="A1075" s="271" t="s">
        <v>46</v>
      </c>
      <c r="B1075" s="272">
        <v>200</v>
      </c>
      <c r="C1075" s="273">
        <v>274</v>
      </c>
      <c r="D1075" s="274">
        <v>702</v>
      </c>
      <c r="E1075" s="275" t="s">
        <v>278</v>
      </c>
      <c r="F1075" s="276" t="s">
        <v>1008</v>
      </c>
      <c r="G1075" s="277" t="s">
        <v>1008</v>
      </c>
      <c r="H1075" s="278">
        <v>7113034.8</v>
      </c>
      <c r="I1075" s="278">
        <v>7070914.65</v>
      </c>
      <c r="J1075" s="279">
        <f t="shared" si="16"/>
        <v>42120.14999999944</v>
      </c>
    </row>
    <row r="1076" spans="1:10" ht="12.75">
      <c r="A1076" s="271" t="s">
        <v>154</v>
      </c>
      <c r="B1076" s="272">
        <v>200</v>
      </c>
      <c r="C1076" s="273">
        <v>274</v>
      </c>
      <c r="D1076" s="274">
        <v>702</v>
      </c>
      <c r="E1076" s="275" t="s">
        <v>389</v>
      </c>
      <c r="F1076" s="276" t="s">
        <v>1008</v>
      </c>
      <c r="G1076" s="277" t="s">
        <v>1008</v>
      </c>
      <c r="H1076" s="278">
        <v>58660.8</v>
      </c>
      <c r="I1076" s="278">
        <v>58660.8</v>
      </c>
      <c r="J1076" s="279">
        <f t="shared" si="16"/>
        <v>0</v>
      </c>
    </row>
    <row r="1077" spans="1:10" ht="22.5">
      <c r="A1077" s="271" t="s">
        <v>49</v>
      </c>
      <c r="B1077" s="272">
        <v>200</v>
      </c>
      <c r="C1077" s="273">
        <v>274</v>
      </c>
      <c r="D1077" s="274">
        <v>702</v>
      </c>
      <c r="E1077" s="275" t="s">
        <v>389</v>
      </c>
      <c r="F1077" s="280" t="s">
        <v>284</v>
      </c>
      <c r="G1077" s="277" t="s">
        <v>1008</v>
      </c>
      <c r="H1077" s="278">
        <v>58660.8</v>
      </c>
      <c r="I1077" s="278">
        <v>58660.8</v>
      </c>
      <c r="J1077" s="279">
        <f t="shared" si="16"/>
        <v>0</v>
      </c>
    </row>
    <row r="1078" spans="1:10" ht="12.75">
      <c r="A1078" s="244" t="s">
        <v>720</v>
      </c>
      <c r="B1078" s="256">
        <v>200</v>
      </c>
      <c r="C1078" s="245">
        <v>274</v>
      </c>
      <c r="D1078" s="252">
        <v>702</v>
      </c>
      <c r="E1078" s="253" t="s">
        <v>389</v>
      </c>
      <c r="F1078" s="254" t="s">
        <v>284</v>
      </c>
      <c r="G1078" s="255">
        <v>340</v>
      </c>
      <c r="H1078" s="251">
        <v>58660.8</v>
      </c>
      <c r="I1078" s="251">
        <v>58660.8</v>
      </c>
      <c r="J1078" s="246">
        <f t="shared" si="16"/>
        <v>0</v>
      </c>
    </row>
    <row r="1079" spans="1:10" ht="45">
      <c r="A1079" s="271" t="s">
        <v>221</v>
      </c>
      <c r="B1079" s="272">
        <v>200</v>
      </c>
      <c r="C1079" s="273">
        <v>274</v>
      </c>
      <c r="D1079" s="274">
        <v>702</v>
      </c>
      <c r="E1079" s="275" t="s">
        <v>222</v>
      </c>
      <c r="F1079" s="276" t="s">
        <v>1008</v>
      </c>
      <c r="G1079" s="277" t="s">
        <v>1008</v>
      </c>
      <c r="H1079" s="278">
        <v>2920506</v>
      </c>
      <c r="I1079" s="278">
        <v>2920506</v>
      </c>
      <c r="J1079" s="279">
        <f t="shared" si="16"/>
        <v>0</v>
      </c>
    </row>
    <row r="1080" spans="1:10" ht="22.5">
      <c r="A1080" s="271" t="s">
        <v>452</v>
      </c>
      <c r="B1080" s="272">
        <v>200</v>
      </c>
      <c r="C1080" s="273">
        <v>274</v>
      </c>
      <c r="D1080" s="274">
        <v>702</v>
      </c>
      <c r="E1080" s="275" t="s">
        <v>222</v>
      </c>
      <c r="F1080" s="280" t="s">
        <v>295</v>
      </c>
      <c r="G1080" s="277" t="s">
        <v>1008</v>
      </c>
      <c r="H1080" s="278">
        <v>2920506</v>
      </c>
      <c r="I1080" s="278">
        <v>2920506</v>
      </c>
      <c r="J1080" s="279">
        <f t="shared" si="16"/>
        <v>0</v>
      </c>
    </row>
    <row r="1081" spans="1:10" ht="12.75">
      <c r="A1081" s="244" t="s">
        <v>1020</v>
      </c>
      <c r="B1081" s="256">
        <v>200</v>
      </c>
      <c r="C1081" s="245">
        <v>274</v>
      </c>
      <c r="D1081" s="252">
        <v>702</v>
      </c>
      <c r="E1081" s="253" t="s">
        <v>222</v>
      </c>
      <c r="F1081" s="254" t="s">
        <v>295</v>
      </c>
      <c r="G1081" s="255">
        <v>211</v>
      </c>
      <c r="H1081" s="251">
        <v>2270514</v>
      </c>
      <c r="I1081" s="251">
        <v>2270514</v>
      </c>
      <c r="J1081" s="246">
        <f t="shared" si="16"/>
        <v>0</v>
      </c>
    </row>
    <row r="1082" spans="1:10" ht="12.75">
      <c r="A1082" s="244" t="s">
        <v>712</v>
      </c>
      <c r="B1082" s="256">
        <v>200</v>
      </c>
      <c r="C1082" s="245">
        <v>274</v>
      </c>
      <c r="D1082" s="252">
        <v>702</v>
      </c>
      <c r="E1082" s="253" t="s">
        <v>222</v>
      </c>
      <c r="F1082" s="254" t="s">
        <v>295</v>
      </c>
      <c r="G1082" s="255">
        <v>213</v>
      </c>
      <c r="H1082" s="251">
        <v>649992</v>
      </c>
      <c r="I1082" s="251">
        <v>649992</v>
      </c>
      <c r="J1082" s="246">
        <f t="shared" si="16"/>
        <v>0</v>
      </c>
    </row>
    <row r="1083" spans="1:10" ht="45">
      <c r="A1083" s="271" t="s">
        <v>658</v>
      </c>
      <c r="B1083" s="272">
        <v>200</v>
      </c>
      <c r="C1083" s="273">
        <v>274</v>
      </c>
      <c r="D1083" s="274">
        <v>702</v>
      </c>
      <c r="E1083" s="275" t="s">
        <v>337</v>
      </c>
      <c r="F1083" s="276" t="s">
        <v>1008</v>
      </c>
      <c r="G1083" s="277" t="s">
        <v>1008</v>
      </c>
      <c r="H1083" s="278">
        <v>736718</v>
      </c>
      <c r="I1083" s="278">
        <v>736718</v>
      </c>
      <c r="J1083" s="279">
        <f t="shared" si="16"/>
        <v>0</v>
      </c>
    </row>
    <row r="1084" spans="1:10" ht="22.5">
      <c r="A1084" s="271" t="s">
        <v>452</v>
      </c>
      <c r="B1084" s="272">
        <v>200</v>
      </c>
      <c r="C1084" s="273">
        <v>274</v>
      </c>
      <c r="D1084" s="274">
        <v>702</v>
      </c>
      <c r="E1084" s="275" t="s">
        <v>337</v>
      </c>
      <c r="F1084" s="280" t="s">
        <v>295</v>
      </c>
      <c r="G1084" s="277" t="s">
        <v>1008</v>
      </c>
      <c r="H1084" s="278">
        <v>736718</v>
      </c>
      <c r="I1084" s="278">
        <v>736718</v>
      </c>
      <c r="J1084" s="279">
        <f t="shared" si="16"/>
        <v>0</v>
      </c>
    </row>
    <row r="1085" spans="1:10" ht="12.75">
      <c r="A1085" s="244" t="s">
        <v>1020</v>
      </c>
      <c r="B1085" s="256">
        <v>200</v>
      </c>
      <c r="C1085" s="245">
        <v>274</v>
      </c>
      <c r="D1085" s="252">
        <v>702</v>
      </c>
      <c r="E1085" s="253" t="s">
        <v>337</v>
      </c>
      <c r="F1085" s="254" t="s">
        <v>295</v>
      </c>
      <c r="G1085" s="255">
        <v>211</v>
      </c>
      <c r="H1085" s="251">
        <v>565831</v>
      </c>
      <c r="I1085" s="251">
        <v>565831</v>
      </c>
      <c r="J1085" s="246">
        <f t="shared" si="16"/>
        <v>0</v>
      </c>
    </row>
    <row r="1086" spans="1:10" ht="12.75">
      <c r="A1086" s="244" t="s">
        <v>712</v>
      </c>
      <c r="B1086" s="256">
        <v>200</v>
      </c>
      <c r="C1086" s="245">
        <v>274</v>
      </c>
      <c r="D1086" s="252">
        <v>702</v>
      </c>
      <c r="E1086" s="253" t="s">
        <v>337</v>
      </c>
      <c r="F1086" s="254" t="s">
        <v>295</v>
      </c>
      <c r="G1086" s="255">
        <v>213</v>
      </c>
      <c r="H1086" s="251">
        <v>170887</v>
      </c>
      <c r="I1086" s="251">
        <v>170887</v>
      </c>
      <c r="J1086" s="246">
        <f t="shared" si="16"/>
        <v>0</v>
      </c>
    </row>
    <row r="1087" spans="1:10" ht="33.75">
      <c r="A1087" s="271" t="s">
        <v>950</v>
      </c>
      <c r="B1087" s="272">
        <v>200</v>
      </c>
      <c r="C1087" s="273">
        <v>274</v>
      </c>
      <c r="D1087" s="274">
        <v>702</v>
      </c>
      <c r="E1087" s="275" t="s">
        <v>237</v>
      </c>
      <c r="F1087" s="276" t="s">
        <v>1008</v>
      </c>
      <c r="G1087" s="277" t="s">
        <v>1008</v>
      </c>
      <c r="H1087" s="278">
        <v>384000</v>
      </c>
      <c r="I1087" s="278">
        <v>384000</v>
      </c>
      <c r="J1087" s="279">
        <f t="shared" si="16"/>
        <v>0</v>
      </c>
    </row>
    <row r="1088" spans="1:10" ht="22.5">
      <c r="A1088" s="271" t="s">
        <v>49</v>
      </c>
      <c r="B1088" s="272">
        <v>200</v>
      </c>
      <c r="C1088" s="273">
        <v>274</v>
      </c>
      <c r="D1088" s="274">
        <v>702</v>
      </c>
      <c r="E1088" s="275" t="s">
        <v>237</v>
      </c>
      <c r="F1088" s="280" t="s">
        <v>284</v>
      </c>
      <c r="G1088" s="277" t="s">
        <v>1008</v>
      </c>
      <c r="H1088" s="278">
        <v>384000</v>
      </c>
      <c r="I1088" s="278">
        <v>384000</v>
      </c>
      <c r="J1088" s="279">
        <f t="shared" si="16"/>
        <v>0</v>
      </c>
    </row>
    <row r="1089" spans="1:10" ht="12.75">
      <c r="A1089" s="244" t="s">
        <v>717</v>
      </c>
      <c r="B1089" s="256">
        <v>200</v>
      </c>
      <c r="C1089" s="245">
        <v>274</v>
      </c>
      <c r="D1089" s="252">
        <v>702</v>
      </c>
      <c r="E1089" s="253" t="s">
        <v>237</v>
      </c>
      <c r="F1089" s="254" t="s">
        <v>284</v>
      </c>
      <c r="G1089" s="255">
        <v>226</v>
      </c>
      <c r="H1089" s="251">
        <v>18250</v>
      </c>
      <c r="I1089" s="251">
        <v>18250</v>
      </c>
      <c r="J1089" s="246">
        <f t="shared" si="16"/>
        <v>0</v>
      </c>
    </row>
    <row r="1090" spans="1:10" ht="12.75">
      <c r="A1090" s="244" t="s">
        <v>718</v>
      </c>
      <c r="B1090" s="256">
        <v>200</v>
      </c>
      <c r="C1090" s="245">
        <v>274</v>
      </c>
      <c r="D1090" s="252">
        <v>702</v>
      </c>
      <c r="E1090" s="253" t="s">
        <v>237</v>
      </c>
      <c r="F1090" s="254" t="s">
        <v>284</v>
      </c>
      <c r="G1090" s="255">
        <v>290</v>
      </c>
      <c r="H1090" s="251">
        <v>165750</v>
      </c>
      <c r="I1090" s="251">
        <v>165750</v>
      </c>
      <c r="J1090" s="246">
        <f t="shared" si="16"/>
        <v>0</v>
      </c>
    </row>
    <row r="1091" spans="1:10" ht="12.75">
      <c r="A1091" s="244" t="s">
        <v>719</v>
      </c>
      <c r="B1091" s="256">
        <v>200</v>
      </c>
      <c r="C1091" s="245">
        <v>274</v>
      </c>
      <c r="D1091" s="252">
        <v>702</v>
      </c>
      <c r="E1091" s="253" t="s">
        <v>237</v>
      </c>
      <c r="F1091" s="254" t="s">
        <v>284</v>
      </c>
      <c r="G1091" s="255">
        <v>310</v>
      </c>
      <c r="H1091" s="251">
        <v>200000</v>
      </c>
      <c r="I1091" s="251">
        <v>200000</v>
      </c>
      <c r="J1091" s="246">
        <f t="shared" si="16"/>
        <v>0</v>
      </c>
    </row>
    <row r="1092" spans="1:10" ht="45">
      <c r="A1092" s="271" t="s">
        <v>901</v>
      </c>
      <c r="B1092" s="272">
        <v>200</v>
      </c>
      <c r="C1092" s="273">
        <v>274</v>
      </c>
      <c r="D1092" s="274">
        <v>702</v>
      </c>
      <c r="E1092" s="275" t="s">
        <v>238</v>
      </c>
      <c r="F1092" s="276" t="s">
        <v>1008</v>
      </c>
      <c r="G1092" s="277" t="s">
        <v>1008</v>
      </c>
      <c r="H1092" s="278">
        <v>2997150</v>
      </c>
      <c r="I1092" s="278">
        <v>2955029.85</v>
      </c>
      <c r="J1092" s="279">
        <f t="shared" si="16"/>
        <v>42120.14999999991</v>
      </c>
    </row>
    <row r="1093" spans="1:10" ht="22.5">
      <c r="A1093" s="271" t="s">
        <v>858</v>
      </c>
      <c r="B1093" s="272">
        <v>200</v>
      </c>
      <c r="C1093" s="273">
        <v>274</v>
      </c>
      <c r="D1093" s="274">
        <v>702</v>
      </c>
      <c r="E1093" s="275" t="s">
        <v>238</v>
      </c>
      <c r="F1093" s="280" t="s">
        <v>283</v>
      </c>
      <c r="G1093" s="277" t="s">
        <v>1008</v>
      </c>
      <c r="H1093" s="278">
        <v>2997150</v>
      </c>
      <c r="I1093" s="278">
        <v>2955029.85</v>
      </c>
      <c r="J1093" s="279">
        <f t="shared" si="16"/>
        <v>42120.14999999991</v>
      </c>
    </row>
    <row r="1094" spans="1:10" ht="12.75">
      <c r="A1094" s="244" t="s">
        <v>716</v>
      </c>
      <c r="B1094" s="256">
        <v>200</v>
      </c>
      <c r="C1094" s="245">
        <v>274</v>
      </c>
      <c r="D1094" s="252">
        <v>702</v>
      </c>
      <c r="E1094" s="253" t="s">
        <v>238</v>
      </c>
      <c r="F1094" s="254" t="s">
        <v>283</v>
      </c>
      <c r="G1094" s="255">
        <v>225</v>
      </c>
      <c r="H1094" s="251">
        <v>2997150</v>
      </c>
      <c r="I1094" s="251">
        <v>2955029.85</v>
      </c>
      <c r="J1094" s="246">
        <f t="shared" si="16"/>
        <v>42120.14999999991</v>
      </c>
    </row>
    <row r="1095" spans="1:10" ht="22.5">
      <c r="A1095" s="271" t="s">
        <v>239</v>
      </c>
      <c r="B1095" s="272">
        <v>200</v>
      </c>
      <c r="C1095" s="273">
        <v>274</v>
      </c>
      <c r="D1095" s="274">
        <v>702</v>
      </c>
      <c r="E1095" s="275" t="s">
        <v>240</v>
      </c>
      <c r="F1095" s="276" t="s">
        <v>1008</v>
      </c>
      <c r="G1095" s="277" t="s">
        <v>1008</v>
      </c>
      <c r="H1095" s="278">
        <v>16000</v>
      </c>
      <c r="I1095" s="278">
        <v>16000</v>
      </c>
      <c r="J1095" s="279">
        <f t="shared" si="16"/>
        <v>0</v>
      </c>
    </row>
    <row r="1096" spans="1:10" ht="12.75">
      <c r="A1096" s="271" t="s">
        <v>970</v>
      </c>
      <c r="B1096" s="272">
        <v>200</v>
      </c>
      <c r="C1096" s="273">
        <v>274</v>
      </c>
      <c r="D1096" s="274">
        <v>702</v>
      </c>
      <c r="E1096" s="275" t="s">
        <v>240</v>
      </c>
      <c r="F1096" s="280" t="s">
        <v>241</v>
      </c>
      <c r="G1096" s="277" t="s">
        <v>1008</v>
      </c>
      <c r="H1096" s="278">
        <v>16000</v>
      </c>
      <c r="I1096" s="278">
        <v>16000</v>
      </c>
      <c r="J1096" s="279">
        <f aca="true" t="shared" si="17" ref="J1096:J1159">H1096-I1096</f>
        <v>0</v>
      </c>
    </row>
    <row r="1097" spans="1:10" ht="12.75">
      <c r="A1097" s="244" t="s">
        <v>718</v>
      </c>
      <c r="B1097" s="256">
        <v>200</v>
      </c>
      <c r="C1097" s="245">
        <v>274</v>
      </c>
      <c r="D1097" s="252">
        <v>702</v>
      </c>
      <c r="E1097" s="253" t="s">
        <v>240</v>
      </c>
      <c r="F1097" s="254" t="s">
        <v>241</v>
      </c>
      <c r="G1097" s="255">
        <v>290</v>
      </c>
      <c r="H1097" s="251">
        <v>16000</v>
      </c>
      <c r="I1097" s="251">
        <v>16000</v>
      </c>
      <c r="J1097" s="246">
        <f t="shared" si="17"/>
        <v>0</v>
      </c>
    </row>
    <row r="1098" spans="1:10" ht="12.75">
      <c r="A1098" s="271" t="s">
        <v>709</v>
      </c>
      <c r="B1098" s="272">
        <v>200</v>
      </c>
      <c r="C1098" s="273">
        <v>274</v>
      </c>
      <c r="D1098" s="274">
        <v>707</v>
      </c>
      <c r="E1098" s="275" t="s">
        <v>276</v>
      </c>
      <c r="F1098" s="276" t="s">
        <v>1008</v>
      </c>
      <c r="G1098" s="277" t="s">
        <v>1008</v>
      </c>
      <c r="H1098" s="278">
        <v>62896943.57</v>
      </c>
      <c r="I1098" s="278">
        <v>62896943.57</v>
      </c>
      <c r="J1098" s="279">
        <f t="shared" si="17"/>
        <v>0</v>
      </c>
    </row>
    <row r="1099" spans="1:10" ht="33.75">
      <c r="A1099" s="271" t="s">
        <v>878</v>
      </c>
      <c r="B1099" s="272">
        <v>200</v>
      </c>
      <c r="C1099" s="273">
        <v>274</v>
      </c>
      <c r="D1099" s="274">
        <v>707</v>
      </c>
      <c r="E1099" s="275" t="s">
        <v>425</v>
      </c>
      <c r="F1099" s="276" t="s">
        <v>1008</v>
      </c>
      <c r="G1099" s="277" t="s">
        <v>1008</v>
      </c>
      <c r="H1099" s="278">
        <v>62721523.57</v>
      </c>
      <c r="I1099" s="278">
        <v>62721523.57</v>
      </c>
      <c r="J1099" s="279">
        <f t="shared" si="17"/>
        <v>0</v>
      </c>
    </row>
    <row r="1100" spans="1:10" ht="33.75">
      <c r="A1100" s="271" t="s">
        <v>703</v>
      </c>
      <c r="B1100" s="272">
        <v>200</v>
      </c>
      <c r="C1100" s="273">
        <v>274</v>
      </c>
      <c r="D1100" s="274">
        <v>707</v>
      </c>
      <c r="E1100" s="275" t="s">
        <v>242</v>
      </c>
      <c r="F1100" s="276" t="s">
        <v>1008</v>
      </c>
      <c r="G1100" s="277" t="s">
        <v>1008</v>
      </c>
      <c r="H1100" s="278">
        <v>165105</v>
      </c>
      <c r="I1100" s="278">
        <v>165105</v>
      </c>
      <c r="J1100" s="279">
        <f t="shared" si="17"/>
        <v>0</v>
      </c>
    </row>
    <row r="1101" spans="1:10" ht="22.5">
      <c r="A1101" s="271" t="s">
        <v>49</v>
      </c>
      <c r="B1101" s="272">
        <v>200</v>
      </c>
      <c r="C1101" s="273">
        <v>274</v>
      </c>
      <c r="D1101" s="274">
        <v>707</v>
      </c>
      <c r="E1101" s="275" t="s">
        <v>242</v>
      </c>
      <c r="F1101" s="280" t="s">
        <v>284</v>
      </c>
      <c r="G1101" s="277" t="s">
        <v>1008</v>
      </c>
      <c r="H1101" s="278">
        <v>165105</v>
      </c>
      <c r="I1101" s="278">
        <v>165105</v>
      </c>
      <c r="J1101" s="279">
        <f t="shared" si="17"/>
        <v>0</v>
      </c>
    </row>
    <row r="1102" spans="1:10" ht="12.75">
      <c r="A1102" s="244" t="s">
        <v>720</v>
      </c>
      <c r="B1102" s="256">
        <v>200</v>
      </c>
      <c r="C1102" s="245">
        <v>274</v>
      </c>
      <c r="D1102" s="252">
        <v>707</v>
      </c>
      <c r="E1102" s="253" t="s">
        <v>242</v>
      </c>
      <c r="F1102" s="254" t="s">
        <v>284</v>
      </c>
      <c r="G1102" s="255">
        <v>340</v>
      </c>
      <c r="H1102" s="251">
        <v>165105</v>
      </c>
      <c r="I1102" s="251">
        <v>165105</v>
      </c>
      <c r="J1102" s="246">
        <f t="shared" si="17"/>
        <v>0</v>
      </c>
    </row>
    <row r="1103" spans="1:10" ht="45">
      <c r="A1103" s="271" t="s">
        <v>915</v>
      </c>
      <c r="B1103" s="272">
        <v>200</v>
      </c>
      <c r="C1103" s="273">
        <v>274</v>
      </c>
      <c r="D1103" s="274">
        <v>707</v>
      </c>
      <c r="E1103" s="275" t="s">
        <v>243</v>
      </c>
      <c r="F1103" s="276" t="s">
        <v>1008</v>
      </c>
      <c r="G1103" s="277" t="s">
        <v>1008</v>
      </c>
      <c r="H1103" s="278">
        <v>1364060</v>
      </c>
      <c r="I1103" s="278">
        <v>1364060</v>
      </c>
      <c r="J1103" s="279">
        <f t="shared" si="17"/>
        <v>0</v>
      </c>
    </row>
    <row r="1104" spans="1:10" ht="22.5">
      <c r="A1104" s="271" t="s">
        <v>49</v>
      </c>
      <c r="B1104" s="272">
        <v>200</v>
      </c>
      <c r="C1104" s="273">
        <v>274</v>
      </c>
      <c r="D1104" s="274">
        <v>707</v>
      </c>
      <c r="E1104" s="275" t="s">
        <v>243</v>
      </c>
      <c r="F1104" s="280" t="s">
        <v>284</v>
      </c>
      <c r="G1104" s="277" t="s">
        <v>1008</v>
      </c>
      <c r="H1104" s="278">
        <v>1364060</v>
      </c>
      <c r="I1104" s="278">
        <v>1364060</v>
      </c>
      <c r="J1104" s="279">
        <f t="shared" si="17"/>
        <v>0</v>
      </c>
    </row>
    <row r="1105" spans="1:10" ht="12.75">
      <c r="A1105" s="244" t="s">
        <v>717</v>
      </c>
      <c r="B1105" s="256">
        <v>200</v>
      </c>
      <c r="C1105" s="245">
        <v>274</v>
      </c>
      <c r="D1105" s="252">
        <v>707</v>
      </c>
      <c r="E1105" s="253" t="s">
        <v>243</v>
      </c>
      <c r="F1105" s="254" t="s">
        <v>284</v>
      </c>
      <c r="G1105" s="255">
        <v>226</v>
      </c>
      <c r="H1105" s="251">
        <v>1364060</v>
      </c>
      <c r="I1105" s="251">
        <v>1364060</v>
      </c>
      <c r="J1105" s="246">
        <f t="shared" si="17"/>
        <v>0</v>
      </c>
    </row>
    <row r="1106" spans="1:10" ht="12.75">
      <c r="A1106" s="271" t="s">
        <v>916</v>
      </c>
      <c r="B1106" s="272">
        <v>200</v>
      </c>
      <c r="C1106" s="273">
        <v>274</v>
      </c>
      <c r="D1106" s="274">
        <v>707</v>
      </c>
      <c r="E1106" s="275" t="s">
        <v>244</v>
      </c>
      <c r="F1106" s="276" t="s">
        <v>1008</v>
      </c>
      <c r="G1106" s="277" t="s">
        <v>1008</v>
      </c>
      <c r="H1106" s="278">
        <v>56441258.57</v>
      </c>
      <c r="I1106" s="278">
        <v>56441258.57</v>
      </c>
      <c r="J1106" s="279">
        <f t="shared" si="17"/>
        <v>0</v>
      </c>
    </row>
    <row r="1107" spans="1:10" ht="22.5">
      <c r="A1107" s="271" t="s">
        <v>49</v>
      </c>
      <c r="B1107" s="272">
        <v>200</v>
      </c>
      <c r="C1107" s="273">
        <v>274</v>
      </c>
      <c r="D1107" s="274">
        <v>707</v>
      </c>
      <c r="E1107" s="275" t="s">
        <v>244</v>
      </c>
      <c r="F1107" s="280" t="s">
        <v>284</v>
      </c>
      <c r="G1107" s="277" t="s">
        <v>1008</v>
      </c>
      <c r="H1107" s="278">
        <v>56441258.57</v>
      </c>
      <c r="I1107" s="278">
        <v>56441258.57</v>
      </c>
      <c r="J1107" s="279">
        <f t="shared" si="17"/>
        <v>0</v>
      </c>
    </row>
    <row r="1108" spans="1:10" ht="12.75">
      <c r="A1108" s="244" t="s">
        <v>713</v>
      </c>
      <c r="B1108" s="256">
        <v>200</v>
      </c>
      <c r="C1108" s="245">
        <v>274</v>
      </c>
      <c r="D1108" s="252">
        <v>707</v>
      </c>
      <c r="E1108" s="253" t="s">
        <v>244</v>
      </c>
      <c r="F1108" s="254" t="s">
        <v>284</v>
      </c>
      <c r="G1108" s="255">
        <v>221</v>
      </c>
      <c r="H1108" s="251">
        <v>6661.05</v>
      </c>
      <c r="I1108" s="251">
        <v>6661.05</v>
      </c>
      <c r="J1108" s="246">
        <f t="shared" si="17"/>
        <v>0</v>
      </c>
    </row>
    <row r="1109" spans="1:10" ht="12.75">
      <c r="A1109" s="244" t="s">
        <v>714</v>
      </c>
      <c r="B1109" s="256">
        <v>200</v>
      </c>
      <c r="C1109" s="245">
        <v>274</v>
      </c>
      <c r="D1109" s="252">
        <v>707</v>
      </c>
      <c r="E1109" s="253" t="s">
        <v>244</v>
      </c>
      <c r="F1109" s="254" t="s">
        <v>284</v>
      </c>
      <c r="G1109" s="255">
        <v>222</v>
      </c>
      <c r="H1109" s="251">
        <v>29757156.43</v>
      </c>
      <c r="I1109" s="251">
        <v>29757156.43</v>
      </c>
      <c r="J1109" s="246">
        <f t="shared" si="17"/>
        <v>0</v>
      </c>
    </row>
    <row r="1110" spans="1:10" ht="12.75">
      <c r="A1110" s="244" t="s">
        <v>717</v>
      </c>
      <c r="B1110" s="256">
        <v>200</v>
      </c>
      <c r="C1110" s="245">
        <v>274</v>
      </c>
      <c r="D1110" s="252">
        <v>707</v>
      </c>
      <c r="E1110" s="253" t="s">
        <v>244</v>
      </c>
      <c r="F1110" s="254" t="s">
        <v>284</v>
      </c>
      <c r="G1110" s="255">
        <v>226</v>
      </c>
      <c r="H1110" s="251">
        <v>24922731.91</v>
      </c>
      <c r="I1110" s="251">
        <v>24922731.91</v>
      </c>
      <c r="J1110" s="246">
        <f t="shared" si="17"/>
        <v>0</v>
      </c>
    </row>
    <row r="1111" spans="1:10" ht="12.75">
      <c r="A1111" s="244" t="s">
        <v>718</v>
      </c>
      <c r="B1111" s="256">
        <v>200</v>
      </c>
      <c r="C1111" s="245">
        <v>274</v>
      </c>
      <c r="D1111" s="252">
        <v>707</v>
      </c>
      <c r="E1111" s="253" t="s">
        <v>244</v>
      </c>
      <c r="F1111" s="254" t="s">
        <v>284</v>
      </c>
      <c r="G1111" s="255">
        <v>290</v>
      </c>
      <c r="H1111" s="251">
        <v>0</v>
      </c>
      <c r="I1111" s="251">
        <v>0</v>
      </c>
      <c r="J1111" s="246">
        <f t="shared" si="17"/>
        <v>0</v>
      </c>
    </row>
    <row r="1112" spans="1:10" ht="12.75">
      <c r="A1112" s="244" t="s">
        <v>719</v>
      </c>
      <c r="B1112" s="256">
        <v>200</v>
      </c>
      <c r="C1112" s="245">
        <v>274</v>
      </c>
      <c r="D1112" s="252">
        <v>707</v>
      </c>
      <c r="E1112" s="253" t="s">
        <v>244</v>
      </c>
      <c r="F1112" s="254" t="s">
        <v>284</v>
      </c>
      <c r="G1112" s="255">
        <v>310</v>
      </c>
      <c r="H1112" s="251">
        <v>0</v>
      </c>
      <c r="I1112" s="251">
        <v>0</v>
      </c>
      <c r="J1112" s="246">
        <f t="shared" si="17"/>
        <v>0</v>
      </c>
    </row>
    <row r="1113" spans="1:10" ht="12.75">
      <c r="A1113" s="244" t="s">
        <v>720</v>
      </c>
      <c r="B1113" s="256">
        <v>200</v>
      </c>
      <c r="C1113" s="245">
        <v>274</v>
      </c>
      <c r="D1113" s="252">
        <v>707</v>
      </c>
      <c r="E1113" s="253" t="s">
        <v>244</v>
      </c>
      <c r="F1113" s="254" t="s">
        <v>284</v>
      </c>
      <c r="G1113" s="255">
        <v>340</v>
      </c>
      <c r="H1113" s="251">
        <v>1754709.18</v>
      </c>
      <c r="I1113" s="251">
        <v>1754709.18</v>
      </c>
      <c r="J1113" s="246">
        <f t="shared" si="17"/>
        <v>0</v>
      </c>
    </row>
    <row r="1114" spans="1:10" ht="22.5">
      <c r="A1114" s="271" t="s">
        <v>704</v>
      </c>
      <c r="B1114" s="272">
        <v>200</v>
      </c>
      <c r="C1114" s="273">
        <v>274</v>
      </c>
      <c r="D1114" s="274">
        <v>707</v>
      </c>
      <c r="E1114" s="275" t="s">
        <v>245</v>
      </c>
      <c r="F1114" s="276" t="s">
        <v>1008</v>
      </c>
      <c r="G1114" s="277" t="s">
        <v>1008</v>
      </c>
      <c r="H1114" s="278">
        <v>1568300</v>
      </c>
      <c r="I1114" s="278">
        <v>1568300</v>
      </c>
      <c r="J1114" s="279">
        <f t="shared" si="17"/>
        <v>0</v>
      </c>
    </row>
    <row r="1115" spans="1:10" ht="22.5">
      <c r="A1115" s="271" t="s">
        <v>49</v>
      </c>
      <c r="B1115" s="272">
        <v>200</v>
      </c>
      <c r="C1115" s="273">
        <v>274</v>
      </c>
      <c r="D1115" s="274">
        <v>707</v>
      </c>
      <c r="E1115" s="275" t="s">
        <v>245</v>
      </c>
      <c r="F1115" s="280" t="s">
        <v>284</v>
      </c>
      <c r="G1115" s="277" t="s">
        <v>1008</v>
      </c>
      <c r="H1115" s="278">
        <v>1568300</v>
      </c>
      <c r="I1115" s="278">
        <v>1568300</v>
      </c>
      <c r="J1115" s="279">
        <f t="shared" si="17"/>
        <v>0</v>
      </c>
    </row>
    <row r="1116" spans="1:10" ht="12.75">
      <c r="A1116" s="244" t="s">
        <v>720</v>
      </c>
      <c r="B1116" s="256">
        <v>200</v>
      </c>
      <c r="C1116" s="245">
        <v>274</v>
      </c>
      <c r="D1116" s="252">
        <v>707</v>
      </c>
      <c r="E1116" s="253" t="s">
        <v>245</v>
      </c>
      <c r="F1116" s="254" t="s">
        <v>284</v>
      </c>
      <c r="G1116" s="255">
        <v>340</v>
      </c>
      <c r="H1116" s="251">
        <v>1568300</v>
      </c>
      <c r="I1116" s="251">
        <v>1568300</v>
      </c>
      <c r="J1116" s="246">
        <f t="shared" si="17"/>
        <v>0</v>
      </c>
    </row>
    <row r="1117" spans="1:10" ht="45">
      <c r="A1117" s="271" t="s">
        <v>705</v>
      </c>
      <c r="B1117" s="272">
        <v>200</v>
      </c>
      <c r="C1117" s="273">
        <v>274</v>
      </c>
      <c r="D1117" s="274">
        <v>707</v>
      </c>
      <c r="E1117" s="275" t="s">
        <v>246</v>
      </c>
      <c r="F1117" s="276" t="s">
        <v>1008</v>
      </c>
      <c r="G1117" s="277" t="s">
        <v>1008</v>
      </c>
      <c r="H1117" s="278">
        <v>3182800</v>
      </c>
      <c r="I1117" s="278">
        <v>3182800</v>
      </c>
      <c r="J1117" s="279">
        <f t="shared" si="17"/>
        <v>0</v>
      </c>
    </row>
    <row r="1118" spans="1:10" ht="22.5">
      <c r="A1118" s="271" t="s">
        <v>49</v>
      </c>
      <c r="B1118" s="272">
        <v>200</v>
      </c>
      <c r="C1118" s="273">
        <v>274</v>
      </c>
      <c r="D1118" s="274">
        <v>707</v>
      </c>
      <c r="E1118" s="275" t="s">
        <v>246</v>
      </c>
      <c r="F1118" s="280" t="s">
        <v>284</v>
      </c>
      <c r="G1118" s="277" t="s">
        <v>1008</v>
      </c>
      <c r="H1118" s="278">
        <v>3182800</v>
      </c>
      <c r="I1118" s="278">
        <v>3182800</v>
      </c>
      <c r="J1118" s="279">
        <f t="shared" si="17"/>
        <v>0</v>
      </c>
    </row>
    <row r="1119" spans="1:10" ht="12.75">
      <c r="A1119" s="244" t="s">
        <v>717</v>
      </c>
      <c r="B1119" s="256">
        <v>200</v>
      </c>
      <c r="C1119" s="245">
        <v>274</v>
      </c>
      <c r="D1119" s="252">
        <v>707</v>
      </c>
      <c r="E1119" s="253" t="s">
        <v>246</v>
      </c>
      <c r="F1119" s="254" t="s">
        <v>284</v>
      </c>
      <c r="G1119" s="255">
        <v>226</v>
      </c>
      <c r="H1119" s="251">
        <v>3182800</v>
      </c>
      <c r="I1119" s="251">
        <v>3182800</v>
      </c>
      <c r="J1119" s="246">
        <f t="shared" si="17"/>
        <v>0</v>
      </c>
    </row>
    <row r="1120" spans="1:10" ht="22.5">
      <c r="A1120" s="271" t="s">
        <v>949</v>
      </c>
      <c r="B1120" s="272">
        <v>200</v>
      </c>
      <c r="C1120" s="273">
        <v>274</v>
      </c>
      <c r="D1120" s="274">
        <v>707</v>
      </c>
      <c r="E1120" s="275" t="s">
        <v>338</v>
      </c>
      <c r="F1120" s="276" t="s">
        <v>1008</v>
      </c>
      <c r="G1120" s="277" t="s">
        <v>1008</v>
      </c>
      <c r="H1120" s="278">
        <v>175420</v>
      </c>
      <c r="I1120" s="278">
        <v>175420</v>
      </c>
      <c r="J1120" s="279">
        <f t="shared" si="17"/>
        <v>0</v>
      </c>
    </row>
    <row r="1121" spans="1:10" ht="12.75">
      <c r="A1121" s="271" t="s">
        <v>710</v>
      </c>
      <c r="B1121" s="272">
        <v>200</v>
      </c>
      <c r="C1121" s="273">
        <v>274</v>
      </c>
      <c r="D1121" s="274">
        <v>707</v>
      </c>
      <c r="E1121" s="275" t="s">
        <v>341</v>
      </c>
      <c r="F1121" s="276" t="s">
        <v>1008</v>
      </c>
      <c r="G1121" s="277" t="s">
        <v>1008</v>
      </c>
      <c r="H1121" s="278">
        <v>140420</v>
      </c>
      <c r="I1121" s="278">
        <v>140420</v>
      </c>
      <c r="J1121" s="279">
        <f t="shared" si="17"/>
        <v>0</v>
      </c>
    </row>
    <row r="1122" spans="1:10" ht="22.5">
      <c r="A1122" s="271" t="s">
        <v>49</v>
      </c>
      <c r="B1122" s="272">
        <v>200</v>
      </c>
      <c r="C1122" s="273">
        <v>274</v>
      </c>
      <c r="D1122" s="274">
        <v>707</v>
      </c>
      <c r="E1122" s="275" t="s">
        <v>341</v>
      </c>
      <c r="F1122" s="280" t="s">
        <v>284</v>
      </c>
      <c r="G1122" s="277" t="s">
        <v>1008</v>
      </c>
      <c r="H1122" s="278">
        <v>140420</v>
      </c>
      <c r="I1122" s="278">
        <v>140420</v>
      </c>
      <c r="J1122" s="279">
        <f t="shared" si="17"/>
        <v>0</v>
      </c>
    </row>
    <row r="1123" spans="1:10" ht="12.75">
      <c r="A1123" s="244" t="s">
        <v>720</v>
      </c>
      <c r="B1123" s="256">
        <v>200</v>
      </c>
      <c r="C1123" s="245">
        <v>274</v>
      </c>
      <c r="D1123" s="252">
        <v>707</v>
      </c>
      <c r="E1123" s="253" t="s">
        <v>341</v>
      </c>
      <c r="F1123" s="254" t="s">
        <v>284</v>
      </c>
      <c r="G1123" s="255">
        <v>340</v>
      </c>
      <c r="H1123" s="251">
        <v>140420</v>
      </c>
      <c r="I1123" s="251">
        <v>140420</v>
      </c>
      <c r="J1123" s="246">
        <f t="shared" si="17"/>
        <v>0</v>
      </c>
    </row>
    <row r="1124" spans="1:10" ht="33.75">
      <c r="A1124" s="271" t="s">
        <v>437</v>
      </c>
      <c r="B1124" s="272">
        <v>200</v>
      </c>
      <c r="C1124" s="273">
        <v>274</v>
      </c>
      <c r="D1124" s="274">
        <v>707</v>
      </c>
      <c r="E1124" s="275" t="s">
        <v>342</v>
      </c>
      <c r="F1124" s="276" t="s">
        <v>1008</v>
      </c>
      <c r="G1124" s="277" t="s">
        <v>1008</v>
      </c>
      <c r="H1124" s="278">
        <v>35000</v>
      </c>
      <c r="I1124" s="278">
        <v>35000</v>
      </c>
      <c r="J1124" s="279">
        <f t="shared" si="17"/>
        <v>0</v>
      </c>
    </row>
    <row r="1125" spans="1:10" ht="22.5">
      <c r="A1125" s="271" t="s">
        <v>49</v>
      </c>
      <c r="B1125" s="272">
        <v>200</v>
      </c>
      <c r="C1125" s="273">
        <v>274</v>
      </c>
      <c r="D1125" s="274">
        <v>707</v>
      </c>
      <c r="E1125" s="275" t="s">
        <v>342</v>
      </c>
      <c r="F1125" s="280" t="s">
        <v>284</v>
      </c>
      <c r="G1125" s="277" t="s">
        <v>1008</v>
      </c>
      <c r="H1125" s="278">
        <v>35000</v>
      </c>
      <c r="I1125" s="278">
        <v>35000</v>
      </c>
      <c r="J1125" s="279">
        <f t="shared" si="17"/>
        <v>0</v>
      </c>
    </row>
    <row r="1126" spans="1:10" ht="12.75">
      <c r="A1126" s="244" t="s">
        <v>717</v>
      </c>
      <c r="B1126" s="256">
        <v>200</v>
      </c>
      <c r="C1126" s="245">
        <v>274</v>
      </c>
      <c r="D1126" s="252">
        <v>707</v>
      </c>
      <c r="E1126" s="253" t="s">
        <v>342</v>
      </c>
      <c r="F1126" s="254" t="s">
        <v>284</v>
      </c>
      <c r="G1126" s="255">
        <v>226</v>
      </c>
      <c r="H1126" s="251">
        <v>0</v>
      </c>
      <c r="I1126" s="251">
        <v>0</v>
      </c>
      <c r="J1126" s="246">
        <f t="shared" si="17"/>
        <v>0</v>
      </c>
    </row>
    <row r="1127" spans="1:10" ht="12.75">
      <c r="A1127" s="244" t="s">
        <v>718</v>
      </c>
      <c r="B1127" s="256">
        <v>200</v>
      </c>
      <c r="C1127" s="245">
        <v>274</v>
      </c>
      <c r="D1127" s="252">
        <v>707</v>
      </c>
      <c r="E1127" s="253" t="s">
        <v>342</v>
      </c>
      <c r="F1127" s="254" t="s">
        <v>284</v>
      </c>
      <c r="G1127" s="255">
        <v>290</v>
      </c>
      <c r="H1127" s="251">
        <v>30000</v>
      </c>
      <c r="I1127" s="251">
        <v>30000</v>
      </c>
      <c r="J1127" s="246">
        <f t="shared" si="17"/>
        <v>0</v>
      </c>
    </row>
    <row r="1128" spans="1:10" ht="12.75">
      <c r="A1128" s="244" t="s">
        <v>720</v>
      </c>
      <c r="B1128" s="256">
        <v>200</v>
      </c>
      <c r="C1128" s="245">
        <v>274</v>
      </c>
      <c r="D1128" s="252">
        <v>707</v>
      </c>
      <c r="E1128" s="253" t="s">
        <v>342</v>
      </c>
      <c r="F1128" s="254" t="s">
        <v>284</v>
      </c>
      <c r="G1128" s="255">
        <v>340</v>
      </c>
      <c r="H1128" s="251">
        <v>5000</v>
      </c>
      <c r="I1128" s="251">
        <v>5000</v>
      </c>
      <c r="J1128" s="246">
        <f t="shared" si="17"/>
        <v>0</v>
      </c>
    </row>
    <row r="1129" spans="1:10" ht="12.75">
      <c r="A1129" s="271" t="s">
        <v>792</v>
      </c>
      <c r="B1129" s="272">
        <v>200</v>
      </c>
      <c r="C1129" s="273">
        <v>274</v>
      </c>
      <c r="D1129" s="274">
        <v>709</v>
      </c>
      <c r="E1129" s="275" t="s">
        <v>276</v>
      </c>
      <c r="F1129" s="276" t="s">
        <v>1008</v>
      </c>
      <c r="G1129" s="277" t="s">
        <v>1008</v>
      </c>
      <c r="H1129" s="278">
        <v>223620392.26000002</v>
      </c>
      <c r="I1129" s="278">
        <v>211594905.45</v>
      </c>
      <c r="J1129" s="279">
        <f t="shared" si="17"/>
        <v>12025486.810000032</v>
      </c>
    </row>
    <row r="1130" spans="1:10" ht="33.75">
      <c r="A1130" s="271" t="s">
        <v>878</v>
      </c>
      <c r="B1130" s="272">
        <v>200</v>
      </c>
      <c r="C1130" s="273">
        <v>274</v>
      </c>
      <c r="D1130" s="274">
        <v>709</v>
      </c>
      <c r="E1130" s="275" t="s">
        <v>425</v>
      </c>
      <c r="F1130" s="276" t="s">
        <v>1008</v>
      </c>
      <c r="G1130" s="277" t="s">
        <v>1008</v>
      </c>
      <c r="H1130" s="278">
        <v>222722017.19000003</v>
      </c>
      <c r="I1130" s="278">
        <v>210696530.38</v>
      </c>
      <c r="J1130" s="279">
        <f t="shared" si="17"/>
        <v>12025486.810000032</v>
      </c>
    </row>
    <row r="1131" spans="1:10" ht="12.75">
      <c r="A1131" s="271" t="s">
        <v>123</v>
      </c>
      <c r="B1131" s="272">
        <v>200</v>
      </c>
      <c r="C1131" s="273">
        <v>274</v>
      </c>
      <c r="D1131" s="274">
        <v>709</v>
      </c>
      <c r="E1131" s="275" t="s">
        <v>247</v>
      </c>
      <c r="F1131" s="276" t="s">
        <v>1008</v>
      </c>
      <c r="G1131" s="277" t="s">
        <v>1008</v>
      </c>
      <c r="H1131" s="278">
        <v>29260631.830000002</v>
      </c>
      <c r="I1131" s="278">
        <v>28848642.56</v>
      </c>
      <c r="J1131" s="279">
        <f t="shared" si="17"/>
        <v>411989.2700000033</v>
      </c>
    </row>
    <row r="1132" spans="1:10" ht="22.5">
      <c r="A1132" s="271" t="s">
        <v>47</v>
      </c>
      <c r="B1132" s="272">
        <v>200</v>
      </c>
      <c r="C1132" s="273">
        <v>274</v>
      </c>
      <c r="D1132" s="274">
        <v>709</v>
      </c>
      <c r="E1132" s="275" t="s">
        <v>247</v>
      </c>
      <c r="F1132" s="280" t="s">
        <v>280</v>
      </c>
      <c r="G1132" s="277" t="s">
        <v>1008</v>
      </c>
      <c r="H1132" s="278">
        <v>20820455</v>
      </c>
      <c r="I1132" s="278">
        <v>20820455</v>
      </c>
      <c r="J1132" s="279">
        <f t="shared" si="17"/>
        <v>0</v>
      </c>
    </row>
    <row r="1133" spans="1:10" ht="12.75">
      <c r="A1133" s="244" t="s">
        <v>1020</v>
      </c>
      <c r="B1133" s="256">
        <v>200</v>
      </c>
      <c r="C1133" s="245">
        <v>274</v>
      </c>
      <c r="D1133" s="252">
        <v>709</v>
      </c>
      <c r="E1133" s="253" t="s">
        <v>247</v>
      </c>
      <c r="F1133" s="254" t="s">
        <v>280</v>
      </c>
      <c r="G1133" s="255">
        <v>211</v>
      </c>
      <c r="H1133" s="251">
        <v>16397695</v>
      </c>
      <c r="I1133" s="251">
        <v>16397695</v>
      </c>
      <c r="J1133" s="246">
        <f t="shared" si="17"/>
        <v>0</v>
      </c>
    </row>
    <row r="1134" spans="1:10" ht="12.75">
      <c r="A1134" s="244" t="s">
        <v>712</v>
      </c>
      <c r="B1134" s="256">
        <v>200</v>
      </c>
      <c r="C1134" s="245">
        <v>274</v>
      </c>
      <c r="D1134" s="252">
        <v>709</v>
      </c>
      <c r="E1134" s="253" t="s">
        <v>247</v>
      </c>
      <c r="F1134" s="254" t="s">
        <v>280</v>
      </c>
      <c r="G1134" s="255">
        <v>213</v>
      </c>
      <c r="H1134" s="251">
        <v>4422760</v>
      </c>
      <c r="I1134" s="251">
        <v>4422760</v>
      </c>
      <c r="J1134" s="246">
        <f t="shared" si="17"/>
        <v>0</v>
      </c>
    </row>
    <row r="1135" spans="1:10" ht="22.5">
      <c r="A1135" s="271" t="s">
        <v>48</v>
      </c>
      <c r="B1135" s="272">
        <v>200</v>
      </c>
      <c r="C1135" s="273">
        <v>274</v>
      </c>
      <c r="D1135" s="274">
        <v>709</v>
      </c>
      <c r="E1135" s="275" t="s">
        <v>247</v>
      </c>
      <c r="F1135" s="280" t="s">
        <v>282</v>
      </c>
      <c r="G1135" s="277" t="s">
        <v>1008</v>
      </c>
      <c r="H1135" s="278">
        <v>1705068.89</v>
      </c>
      <c r="I1135" s="278">
        <v>1705068.89</v>
      </c>
      <c r="J1135" s="279">
        <f t="shared" si="17"/>
        <v>0</v>
      </c>
    </row>
    <row r="1136" spans="1:10" ht="12.75">
      <c r="A1136" s="244" t="s">
        <v>711</v>
      </c>
      <c r="B1136" s="256">
        <v>200</v>
      </c>
      <c r="C1136" s="245">
        <v>274</v>
      </c>
      <c r="D1136" s="252">
        <v>709</v>
      </c>
      <c r="E1136" s="253" t="s">
        <v>247</v>
      </c>
      <c r="F1136" s="254" t="s">
        <v>282</v>
      </c>
      <c r="G1136" s="255">
        <v>212</v>
      </c>
      <c r="H1136" s="251">
        <v>1195169.89</v>
      </c>
      <c r="I1136" s="251">
        <v>1195169.89</v>
      </c>
      <c r="J1136" s="246">
        <f t="shared" si="17"/>
        <v>0</v>
      </c>
    </row>
    <row r="1137" spans="1:10" ht="12.75">
      <c r="A1137" s="244" t="s">
        <v>714</v>
      </c>
      <c r="B1137" s="256">
        <v>200</v>
      </c>
      <c r="C1137" s="245">
        <v>274</v>
      </c>
      <c r="D1137" s="252">
        <v>709</v>
      </c>
      <c r="E1137" s="253" t="s">
        <v>247</v>
      </c>
      <c r="F1137" s="254" t="s">
        <v>282</v>
      </c>
      <c r="G1137" s="255">
        <v>222</v>
      </c>
      <c r="H1137" s="251">
        <v>237721</v>
      </c>
      <c r="I1137" s="251">
        <v>237721</v>
      </c>
      <c r="J1137" s="246">
        <f t="shared" si="17"/>
        <v>0</v>
      </c>
    </row>
    <row r="1138" spans="1:10" ht="12.75">
      <c r="A1138" s="244" t="s">
        <v>717</v>
      </c>
      <c r="B1138" s="256">
        <v>200</v>
      </c>
      <c r="C1138" s="245">
        <v>274</v>
      </c>
      <c r="D1138" s="252">
        <v>709</v>
      </c>
      <c r="E1138" s="253" t="s">
        <v>247</v>
      </c>
      <c r="F1138" s="254" t="s">
        <v>282</v>
      </c>
      <c r="G1138" s="255">
        <v>226</v>
      </c>
      <c r="H1138" s="251">
        <v>272178</v>
      </c>
      <c r="I1138" s="251">
        <v>272178</v>
      </c>
      <c r="J1138" s="246">
        <f t="shared" si="17"/>
        <v>0</v>
      </c>
    </row>
    <row r="1139" spans="1:10" ht="22.5">
      <c r="A1139" s="271" t="s">
        <v>49</v>
      </c>
      <c r="B1139" s="272">
        <v>200</v>
      </c>
      <c r="C1139" s="273">
        <v>274</v>
      </c>
      <c r="D1139" s="274">
        <v>709</v>
      </c>
      <c r="E1139" s="275" t="s">
        <v>247</v>
      </c>
      <c r="F1139" s="280" t="s">
        <v>284</v>
      </c>
      <c r="G1139" s="277" t="s">
        <v>1008</v>
      </c>
      <c r="H1139" s="278">
        <v>6636005.9399999995</v>
      </c>
      <c r="I1139" s="278">
        <v>6224016.669999999</v>
      </c>
      <c r="J1139" s="279">
        <f t="shared" si="17"/>
        <v>411989.2700000005</v>
      </c>
    </row>
    <row r="1140" spans="1:10" ht="12.75">
      <c r="A1140" s="244" t="s">
        <v>713</v>
      </c>
      <c r="B1140" s="256">
        <v>200</v>
      </c>
      <c r="C1140" s="245">
        <v>274</v>
      </c>
      <c r="D1140" s="252">
        <v>709</v>
      </c>
      <c r="E1140" s="253" t="s">
        <v>247</v>
      </c>
      <c r="F1140" s="254" t="s">
        <v>284</v>
      </c>
      <c r="G1140" s="255">
        <v>221</v>
      </c>
      <c r="H1140" s="251">
        <v>866743</v>
      </c>
      <c r="I1140" s="251">
        <v>866742.29</v>
      </c>
      <c r="J1140" s="246">
        <f t="shared" si="17"/>
        <v>0.7099999999627471</v>
      </c>
    </row>
    <row r="1141" spans="1:10" ht="12.75">
      <c r="A1141" s="244" t="s">
        <v>714</v>
      </c>
      <c r="B1141" s="256">
        <v>200</v>
      </c>
      <c r="C1141" s="245">
        <v>274</v>
      </c>
      <c r="D1141" s="252">
        <v>709</v>
      </c>
      <c r="E1141" s="253" t="s">
        <v>247</v>
      </c>
      <c r="F1141" s="254" t="s">
        <v>284</v>
      </c>
      <c r="G1141" s="255">
        <v>222</v>
      </c>
      <c r="H1141" s="251">
        <v>332846</v>
      </c>
      <c r="I1141" s="251">
        <v>332846</v>
      </c>
      <c r="J1141" s="246">
        <f t="shared" si="17"/>
        <v>0</v>
      </c>
    </row>
    <row r="1142" spans="1:10" ht="12.75">
      <c r="A1142" s="244" t="s">
        <v>715</v>
      </c>
      <c r="B1142" s="256">
        <v>200</v>
      </c>
      <c r="C1142" s="245">
        <v>274</v>
      </c>
      <c r="D1142" s="252">
        <v>709</v>
      </c>
      <c r="E1142" s="253" t="s">
        <v>247</v>
      </c>
      <c r="F1142" s="254" t="s">
        <v>284</v>
      </c>
      <c r="G1142" s="255">
        <v>223</v>
      </c>
      <c r="H1142" s="251">
        <v>4476680</v>
      </c>
      <c r="I1142" s="251">
        <v>4064691.73</v>
      </c>
      <c r="J1142" s="246">
        <f t="shared" si="17"/>
        <v>411988.27</v>
      </c>
    </row>
    <row r="1143" spans="1:10" ht="12.75">
      <c r="A1143" s="244" t="s">
        <v>716</v>
      </c>
      <c r="B1143" s="256">
        <v>200</v>
      </c>
      <c r="C1143" s="245">
        <v>274</v>
      </c>
      <c r="D1143" s="252">
        <v>709</v>
      </c>
      <c r="E1143" s="253" t="s">
        <v>247</v>
      </c>
      <c r="F1143" s="254" t="s">
        <v>284</v>
      </c>
      <c r="G1143" s="255">
        <v>225</v>
      </c>
      <c r="H1143" s="251">
        <v>339396.27</v>
      </c>
      <c r="I1143" s="251">
        <v>339396.27</v>
      </c>
      <c r="J1143" s="246">
        <f t="shared" si="17"/>
        <v>0</v>
      </c>
    </row>
    <row r="1144" spans="1:10" ht="12.75">
      <c r="A1144" s="244" t="s">
        <v>717</v>
      </c>
      <c r="B1144" s="256">
        <v>200</v>
      </c>
      <c r="C1144" s="245">
        <v>274</v>
      </c>
      <c r="D1144" s="252">
        <v>709</v>
      </c>
      <c r="E1144" s="253" t="s">
        <v>247</v>
      </c>
      <c r="F1144" s="254" t="s">
        <v>284</v>
      </c>
      <c r="G1144" s="255">
        <v>226</v>
      </c>
      <c r="H1144" s="251">
        <v>406375.35</v>
      </c>
      <c r="I1144" s="251">
        <v>406375.06</v>
      </c>
      <c r="J1144" s="246">
        <f t="shared" si="17"/>
        <v>0.28999999997904524</v>
      </c>
    </row>
    <row r="1145" spans="1:10" ht="12.75">
      <c r="A1145" s="244" t="s">
        <v>718</v>
      </c>
      <c r="B1145" s="256">
        <v>200</v>
      </c>
      <c r="C1145" s="245">
        <v>274</v>
      </c>
      <c r="D1145" s="252">
        <v>709</v>
      </c>
      <c r="E1145" s="253" t="s">
        <v>247</v>
      </c>
      <c r="F1145" s="254" t="s">
        <v>284</v>
      </c>
      <c r="G1145" s="255">
        <v>290</v>
      </c>
      <c r="H1145" s="251">
        <v>0</v>
      </c>
      <c r="I1145" s="251">
        <v>0</v>
      </c>
      <c r="J1145" s="246">
        <f t="shared" si="17"/>
        <v>0</v>
      </c>
    </row>
    <row r="1146" spans="1:10" ht="12.75">
      <c r="A1146" s="244" t="s">
        <v>719</v>
      </c>
      <c r="B1146" s="256">
        <v>200</v>
      </c>
      <c r="C1146" s="245">
        <v>274</v>
      </c>
      <c r="D1146" s="252">
        <v>709</v>
      </c>
      <c r="E1146" s="253" t="s">
        <v>247</v>
      </c>
      <c r="F1146" s="254" t="s">
        <v>284</v>
      </c>
      <c r="G1146" s="255">
        <v>310</v>
      </c>
      <c r="H1146" s="251">
        <v>0</v>
      </c>
      <c r="I1146" s="251">
        <v>0</v>
      </c>
      <c r="J1146" s="246">
        <f t="shared" si="17"/>
        <v>0</v>
      </c>
    </row>
    <row r="1147" spans="1:10" ht="12.75">
      <c r="A1147" s="244" t="s">
        <v>720</v>
      </c>
      <c r="B1147" s="256">
        <v>200</v>
      </c>
      <c r="C1147" s="245">
        <v>274</v>
      </c>
      <c r="D1147" s="252">
        <v>709</v>
      </c>
      <c r="E1147" s="253" t="s">
        <v>247</v>
      </c>
      <c r="F1147" s="254" t="s">
        <v>284</v>
      </c>
      <c r="G1147" s="255">
        <v>340</v>
      </c>
      <c r="H1147" s="251">
        <v>213965.32</v>
      </c>
      <c r="I1147" s="251">
        <v>213965.32</v>
      </c>
      <c r="J1147" s="246">
        <f t="shared" si="17"/>
        <v>0</v>
      </c>
    </row>
    <row r="1148" spans="1:10" ht="67.5">
      <c r="A1148" s="271" t="s">
        <v>675</v>
      </c>
      <c r="B1148" s="272">
        <v>200</v>
      </c>
      <c r="C1148" s="273">
        <v>274</v>
      </c>
      <c r="D1148" s="274">
        <v>709</v>
      </c>
      <c r="E1148" s="275" t="s">
        <v>247</v>
      </c>
      <c r="F1148" s="280" t="s">
        <v>285</v>
      </c>
      <c r="G1148" s="277" t="s">
        <v>1008</v>
      </c>
      <c r="H1148" s="278">
        <v>95000</v>
      </c>
      <c r="I1148" s="278">
        <v>95000</v>
      </c>
      <c r="J1148" s="279">
        <f t="shared" si="17"/>
        <v>0</v>
      </c>
    </row>
    <row r="1149" spans="1:10" ht="12.75">
      <c r="A1149" s="244" t="s">
        <v>718</v>
      </c>
      <c r="B1149" s="256">
        <v>200</v>
      </c>
      <c r="C1149" s="245">
        <v>274</v>
      </c>
      <c r="D1149" s="252">
        <v>709</v>
      </c>
      <c r="E1149" s="253" t="s">
        <v>247</v>
      </c>
      <c r="F1149" s="254" t="s">
        <v>285</v>
      </c>
      <c r="G1149" s="255">
        <v>290</v>
      </c>
      <c r="H1149" s="251">
        <v>95000</v>
      </c>
      <c r="I1149" s="251">
        <v>95000</v>
      </c>
      <c r="J1149" s="246">
        <f t="shared" si="17"/>
        <v>0</v>
      </c>
    </row>
    <row r="1150" spans="1:10" ht="12.75">
      <c r="A1150" s="271" t="s">
        <v>965</v>
      </c>
      <c r="B1150" s="272">
        <v>200</v>
      </c>
      <c r="C1150" s="273">
        <v>274</v>
      </c>
      <c r="D1150" s="274">
        <v>709</v>
      </c>
      <c r="E1150" s="275" t="s">
        <v>247</v>
      </c>
      <c r="F1150" s="280" t="s">
        <v>286</v>
      </c>
      <c r="G1150" s="277" t="s">
        <v>1008</v>
      </c>
      <c r="H1150" s="278">
        <v>4102</v>
      </c>
      <c r="I1150" s="278">
        <v>4102</v>
      </c>
      <c r="J1150" s="279">
        <f t="shared" si="17"/>
        <v>0</v>
      </c>
    </row>
    <row r="1151" spans="1:10" ht="12.75">
      <c r="A1151" s="244" t="s">
        <v>718</v>
      </c>
      <c r="B1151" s="256">
        <v>200</v>
      </c>
      <c r="C1151" s="245">
        <v>274</v>
      </c>
      <c r="D1151" s="252">
        <v>709</v>
      </c>
      <c r="E1151" s="253" t="s">
        <v>247</v>
      </c>
      <c r="F1151" s="254" t="s">
        <v>286</v>
      </c>
      <c r="G1151" s="255">
        <v>290</v>
      </c>
      <c r="H1151" s="251">
        <v>4102</v>
      </c>
      <c r="I1151" s="251">
        <v>4102</v>
      </c>
      <c r="J1151" s="246">
        <f t="shared" si="17"/>
        <v>0</v>
      </c>
    </row>
    <row r="1152" spans="1:10" ht="12.75">
      <c r="A1152" s="271" t="s">
        <v>511</v>
      </c>
      <c r="B1152" s="272">
        <v>200</v>
      </c>
      <c r="C1152" s="273">
        <v>274</v>
      </c>
      <c r="D1152" s="274">
        <v>709</v>
      </c>
      <c r="E1152" s="275" t="s">
        <v>247</v>
      </c>
      <c r="F1152" s="280" t="s">
        <v>212</v>
      </c>
      <c r="G1152" s="277" t="s">
        <v>1008</v>
      </c>
      <c r="H1152" s="278">
        <v>0</v>
      </c>
      <c r="I1152" s="278">
        <v>0</v>
      </c>
      <c r="J1152" s="279">
        <f t="shared" si="17"/>
        <v>0</v>
      </c>
    </row>
    <row r="1153" spans="1:10" ht="12.75">
      <c r="A1153" s="244" t="s">
        <v>718</v>
      </c>
      <c r="B1153" s="256">
        <v>200</v>
      </c>
      <c r="C1153" s="245">
        <v>274</v>
      </c>
      <c r="D1153" s="252">
        <v>709</v>
      </c>
      <c r="E1153" s="253" t="s">
        <v>247</v>
      </c>
      <c r="F1153" s="254" t="s">
        <v>212</v>
      </c>
      <c r="G1153" s="255">
        <v>290</v>
      </c>
      <c r="H1153" s="251">
        <v>0</v>
      </c>
      <c r="I1153" s="251">
        <v>0</v>
      </c>
      <c r="J1153" s="246">
        <f t="shared" si="17"/>
        <v>0</v>
      </c>
    </row>
    <row r="1154" spans="1:10" ht="56.25">
      <c r="A1154" s="271" t="s">
        <v>966</v>
      </c>
      <c r="B1154" s="272">
        <v>200</v>
      </c>
      <c r="C1154" s="273">
        <v>274</v>
      </c>
      <c r="D1154" s="274">
        <v>709</v>
      </c>
      <c r="E1154" s="275" t="s">
        <v>248</v>
      </c>
      <c r="F1154" s="276" t="s">
        <v>1008</v>
      </c>
      <c r="G1154" s="277" t="s">
        <v>1008</v>
      </c>
      <c r="H1154" s="278">
        <v>3579235</v>
      </c>
      <c r="I1154" s="278">
        <v>3579235</v>
      </c>
      <c r="J1154" s="279">
        <f t="shared" si="17"/>
        <v>0</v>
      </c>
    </row>
    <row r="1155" spans="1:10" ht="22.5">
      <c r="A1155" s="271" t="s">
        <v>47</v>
      </c>
      <c r="B1155" s="272">
        <v>200</v>
      </c>
      <c r="C1155" s="273">
        <v>274</v>
      </c>
      <c r="D1155" s="274">
        <v>709</v>
      </c>
      <c r="E1155" s="275" t="s">
        <v>248</v>
      </c>
      <c r="F1155" s="280" t="s">
        <v>280</v>
      </c>
      <c r="G1155" s="277" t="s">
        <v>1008</v>
      </c>
      <c r="H1155" s="278">
        <v>3579235</v>
      </c>
      <c r="I1155" s="278">
        <v>3579235</v>
      </c>
      <c r="J1155" s="279">
        <f t="shared" si="17"/>
        <v>0</v>
      </c>
    </row>
    <row r="1156" spans="1:10" ht="12.75">
      <c r="A1156" s="244" t="s">
        <v>1020</v>
      </c>
      <c r="B1156" s="256">
        <v>200</v>
      </c>
      <c r="C1156" s="245">
        <v>274</v>
      </c>
      <c r="D1156" s="252">
        <v>709</v>
      </c>
      <c r="E1156" s="253" t="s">
        <v>248</v>
      </c>
      <c r="F1156" s="254" t="s">
        <v>280</v>
      </c>
      <c r="G1156" s="255">
        <v>211</v>
      </c>
      <c r="H1156" s="251">
        <v>2810035</v>
      </c>
      <c r="I1156" s="251">
        <v>2810035</v>
      </c>
      <c r="J1156" s="246">
        <f t="shared" si="17"/>
        <v>0</v>
      </c>
    </row>
    <row r="1157" spans="1:10" ht="12.75">
      <c r="A1157" s="244" t="s">
        <v>712</v>
      </c>
      <c r="B1157" s="256">
        <v>200</v>
      </c>
      <c r="C1157" s="245">
        <v>274</v>
      </c>
      <c r="D1157" s="252">
        <v>709</v>
      </c>
      <c r="E1157" s="253" t="s">
        <v>248</v>
      </c>
      <c r="F1157" s="254" t="s">
        <v>280</v>
      </c>
      <c r="G1157" s="255">
        <v>213</v>
      </c>
      <c r="H1157" s="251">
        <v>769200</v>
      </c>
      <c r="I1157" s="251">
        <v>769200</v>
      </c>
      <c r="J1157" s="246">
        <f t="shared" si="17"/>
        <v>0</v>
      </c>
    </row>
    <row r="1158" spans="1:10" ht="22.5">
      <c r="A1158" s="271" t="s">
        <v>936</v>
      </c>
      <c r="B1158" s="272">
        <v>200</v>
      </c>
      <c r="C1158" s="273">
        <v>274</v>
      </c>
      <c r="D1158" s="274">
        <v>709</v>
      </c>
      <c r="E1158" s="275" t="s">
        <v>249</v>
      </c>
      <c r="F1158" s="276" t="s">
        <v>1008</v>
      </c>
      <c r="G1158" s="277" t="s">
        <v>1008</v>
      </c>
      <c r="H1158" s="278">
        <v>183309450.35999998</v>
      </c>
      <c r="I1158" s="278">
        <v>171695961.82999995</v>
      </c>
      <c r="J1158" s="279">
        <f t="shared" si="17"/>
        <v>11613488.530000031</v>
      </c>
    </row>
    <row r="1159" spans="1:10" ht="22.5">
      <c r="A1159" s="271" t="s">
        <v>452</v>
      </c>
      <c r="B1159" s="272">
        <v>200</v>
      </c>
      <c r="C1159" s="273">
        <v>274</v>
      </c>
      <c r="D1159" s="274">
        <v>709</v>
      </c>
      <c r="E1159" s="275" t="s">
        <v>249</v>
      </c>
      <c r="F1159" s="280" t="s">
        <v>295</v>
      </c>
      <c r="G1159" s="277" t="s">
        <v>1008</v>
      </c>
      <c r="H1159" s="278">
        <v>149330852</v>
      </c>
      <c r="I1159" s="278">
        <v>138383447</v>
      </c>
      <c r="J1159" s="279">
        <f t="shared" si="17"/>
        <v>10947405</v>
      </c>
    </row>
    <row r="1160" spans="1:10" ht="12.75">
      <c r="A1160" s="244" t="s">
        <v>1020</v>
      </c>
      <c r="B1160" s="256">
        <v>200</v>
      </c>
      <c r="C1160" s="245">
        <v>274</v>
      </c>
      <c r="D1160" s="252">
        <v>709</v>
      </c>
      <c r="E1160" s="253" t="s">
        <v>249</v>
      </c>
      <c r="F1160" s="254" t="s">
        <v>295</v>
      </c>
      <c r="G1160" s="255">
        <v>211</v>
      </c>
      <c r="H1160" s="251">
        <v>118616689</v>
      </c>
      <c r="I1160" s="251">
        <v>107669284</v>
      </c>
      <c r="J1160" s="246">
        <f aca="true" t="shared" si="18" ref="J1160:J1223">H1160-I1160</f>
        <v>10947405</v>
      </c>
    </row>
    <row r="1161" spans="1:10" ht="12.75">
      <c r="A1161" s="244" t="s">
        <v>712</v>
      </c>
      <c r="B1161" s="256">
        <v>200</v>
      </c>
      <c r="C1161" s="245">
        <v>274</v>
      </c>
      <c r="D1161" s="252">
        <v>709</v>
      </c>
      <c r="E1161" s="253" t="s">
        <v>249</v>
      </c>
      <c r="F1161" s="254" t="s">
        <v>295</v>
      </c>
      <c r="G1161" s="255">
        <v>213</v>
      </c>
      <c r="H1161" s="251">
        <v>30714163</v>
      </c>
      <c r="I1161" s="251">
        <v>30714163</v>
      </c>
      <c r="J1161" s="246">
        <f t="shared" si="18"/>
        <v>0</v>
      </c>
    </row>
    <row r="1162" spans="1:10" ht="22.5">
      <c r="A1162" s="271" t="s">
        <v>453</v>
      </c>
      <c r="B1162" s="272">
        <v>200</v>
      </c>
      <c r="C1162" s="273">
        <v>274</v>
      </c>
      <c r="D1162" s="274">
        <v>709</v>
      </c>
      <c r="E1162" s="275" t="s">
        <v>249</v>
      </c>
      <c r="F1162" s="280" t="s">
        <v>296</v>
      </c>
      <c r="G1162" s="277" t="s">
        <v>1008</v>
      </c>
      <c r="H1162" s="278">
        <v>7465755.52</v>
      </c>
      <c r="I1162" s="278">
        <v>7465717.930000001</v>
      </c>
      <c r="J1162" s="279">
        <f t="shared" si="18"/>
        <v>37.589999998919666</v>
      </c>
    </row>
    <row r="1163" spans="1:10" ht="12.75">
      <c r="A1163" s="244" t="s">
        <v>711</v>
      </c>
      <c r="B1163" s="256">
        <v>200</v>
      </c>
      <c r="C1163" s="245">
        <v>274</v>
      </c>
      <c r="D1163" s="252">
        <v>709</v>
      </c>
      <c r="E1163" s="253" t="s">
        <v>249</v>
      </c>
      <c r="F1163" s="254" t="s">
        <v>296</v>
      </c>
      <c r="G1163" s="255">
        <v>212</v>
      </c>
      <c r="H1163" s="251">
        <v>6741691.52</v>
      </c>
      <c r="I1163" s="251">
        <v>6741691.03</v>
      </c>
      <c r="J1163" s="246">
        <f t="shared" si="18"/>
        <v>0.48999999929219484</v>
      </c>
    </row>
    <row r="1164" spans="1:10" ht="12.75">
      <c r="A1164" s="244" t="s">
        <v>714</v>
      </c>
      <c r="B1164" s="256">
        <v>200</v>
      </c>
      <c r="C1164" s="245">
        <v>274</v>
      </c>
      <c r="D1164" s="252">
        <v>709</v>
      </c>
      <c r="E1164" s="253" t="s">
        <v>249</v>
      </c>
      <c r="F1164" s="254" t="s">
        <v>296</v>
      </c>
      <c r="G1164" s="255">
        <v>222</v>
      </c>
      <c r="H1164" s="251">
        <v>581257</v>
      </c>
      <c r="I1164" s="251">
        <v>581219.9</v>
      </c>
      <c r="J1164" s="246">
        <f t="shared" si="18"/>
        <v>37.09999999997672</v>
      </c>
    </row>
    <row r="1165" spans="1:10" ht="12.75">
      <c r="A1165" s="244" t="s">
        <v>717</v>
      </c>
      <c r="B1165" s="256">
        <v>200</v>
      </c>
      <c r="C1165" s="245">
        <v>274</v>
      </c>
      <c r="D1165" s="252">
        <v>709</v>
      </c>
      <c r="E1165" s="253" t="s">
        <v>249</v>
      </c>
      <c r="F1165" s="254" t="s">
        <v>296</v>
      </c>
      <c r="G1165" s="255">
        <v>226</v>
      </c>
      <c r="H1165" s="251">
        <v>142807</v>
      </c>
      <c r="I1165" s="251">
        <v>142807</v>
      </c>
      <c r="J1165" s="246">
        <f t="shared" si="18"/>
        <v>0</v>
      </c>
    </row>
    <row r="1166" spans="1:10" ht="22.5">
      <c r="A1166" s="271" t="s">
        <v>858</v>
      </c>
      <c r="B1166" s="272">
        <v>200</v>
      </c>
      <c r="C1166" s="273">
        <v>274</v>
      </c>
      <c r="D1166" s="274">
        <v>709</v>
      </c>
      <c r="E1166" s="275" t="s">
        <v>249</v>
      </c>
      <c r="F1166" s="280" t="s">
        <v>283</v>
      </c>
      <c r="G1166" s="277" t="s">
        <v>1008</v>
      </c>
      <c r="H1166" s="278">
        <v>2294800.29</v>
      </c>
      <c r="I1166" s="278">
        <v>2294800.29</v>
      </c>
      <c r="J1166" s="279">
        <f t="shared" si="18"/>
        <v>0</v>
      </c>
    </row>
    <row r="1167" spans="1:10" ht="12.75">
      <c r="A1167" s="244" t="s">
        <v>716</v>
      </c>
      <c r="B1167" s="256">
        <v>200</v>
      </c>
      <c r="C1167" s="245">
        <v>274</v>
      </c>
      <c r="D1167" s="252">
        <v>709</v>
      </c>
      <c r="E1167" s="253" t="s">
        <v>249</v>
      </c>
      <c r="F1167" s="254" t="s">
        <v>283</v>
      </c>
      <c r="G1167" s="255">
        <v>225</v>
      </c>
      <c r="H1167" s="251">
        <v>2294800.29</v>
      </c>
      <c r="I1167" s="251">
        <v>2294800.29</v>
      </c>
      <c r="J1167" s="246">
        <f t="shared" si="18"/>
        <v>0</v>
      </c>
    </row>
    <row r="1168" spans="1:10" ht="22.5">
      <c r="A1168" s="271" t="s">
        <v>49</v>
      </c>
      <c r="B1168" s="272">
        <v>200</v>
      </c>
      <c r="C1168" s="273">
        <v>274</v>
      </c>
      <c r="D1168" s="274">
        <v>709</v>
      </c>
      <c r="E1168" s="275" t="s">
        <v>249</v>
      </c>
      <c r="F1168" s="280" t="s">
        <v>284</v>
      </c>
      <c r="G1168" s="277" t="s">
        <v>1008</v>
      </c>
      <c r="H1168" s="278">
        <v>24041196.35</v>
      </c>
      <c r="I1168" s="278">
        <v>23375150.43</v>
      </c>
      <c r="J1168" s="279">
        <f t="shared" si="18"/>
        <v>666045.9200000018</v>
      </c>
    </row>
    <row r="1169" spans="1:10" ht="12.75">
      <c r="A1169" s="244" t="s">
        <v>713</v>
      </c>
      <c r="B1169" s="256">
        <v>200</v>
      </c>
      <c r="C1169" s="245">
        <v>274</v>
      </c>
      <c r="D1169" s="252">
        <v>709</v>
      </c>
      <c r="E1169" s="253" t="s">
        <v>249</v>
      </c>
      <c r="F1169" s="254" t="s">
        <v>284</v>
      </c>
      <c r="G1169" s="255">
        <v>221</v>
      </c>
      <c r="H1169" s="251">
        <v>1673286</v>
      </c>
      <c r="I1169" s="251">
        <v>1673285.85</v>
      </c>
      <c r="J1169" s="246">
        <f t="shared" si="18"/>
        <v>0.14999999990686774</v>
      </c>
    </row>
    <row r="1170" spans="1:10" ht="12.75">
      <c r="A1170" s="244" t="s">
        <v>714</v>
      </c>
      <c r="B1170" s="256">
        <v>200</v>
      </c>
      <c r="C1170" s="245">
        <v>274</v>
      </c>
      <c r="D1170" s="252">
        <v>709</v>
      </c>
      <c r="E1170" s="253" t="s">
        <v>249</v>
      </c>
      <c r="F1170" s="254" t="s">
        <v>284</v>
      </c>
      <c r="G1170" s="255">
        <v>222</v>
      </c>
      <c r="H1170" s="251">
        <v>683794.08</v>
      </c>
      <c r="I1170" s="251">
        <v>683730.08</v>
      </c>
      <c r="J1170" s="246">
        <f t="shared" si="18"/>
        <v>64</v>
      </c>
    </row>
    <row r="1171" spans="1:10" ht="12.75">
      <c r="A1171" s="244" t="s">
        <v>715</v>
      </c>
      <c r="B1171" s="256">
        <v>200</v>
      </c>
      <c r="C1171" s="245">
        <v>274</v>
      </c>
      <c r="D1171" s="252">
        <v>709</v>
      </c>
      <c r="E1171" s="253" t="s">
        <v>249</v>
      </c>
      <c r="F1171" s="254" t="s">
        <v>284</v>
      </c>
      <c r="G1171" s="255">
        <v>223</v>
      </c>
      <c r="H1171" s="251">
        <v>5880770</v>
      </c>
      <c r="I1171" s="251">
        <v>5214791.07</v>
      </c>
      <c r="J1171" s="246">
        <f t="shared" si="18"/>
        <v>665978.9299999997</v>
      </c>
    </row>
    <row r="1172" spans="1:10" ht="12.75">
      <c r="A1172" s="244" t="s">
        <v>716</v>
      </c>
      <c r="B1172" s="256">
        <v>200</v>
      </c>
      <c r="C1172" s="245">
        <v>274</v>
      </c>
      <c r="D1172" s="252">
        <v>709</v>
      </c>
      <c r="E1172" s="253" t="s">
        <v>249</v>
      </c>
      <c r="F1172" s="254" t="s">
        <v>284</v>
      </c>
      <c r="G1172" s="255">
        <v>225</v>
      </c>
      <c r="H1172" s="251">
        <v>3270158.26</v>
      </c>
      <c r="I1172" s="251">
        <v>3270158.26</v>
      </c>
      <c r="J1172" s="246">
        <f t="shared" si="18"/>
        <v>0</v>
      </c>
    </row>
    <row r="1173" spans="1:10" ht="12.75">
      <c r="A1173" s="244" t="s">
        <v>717</v>
      </c>
      <c r="B1173" s="256">
        <v>200</v>
      </c>
      <c r="C1173" s="245">
        <v>274</v>
      </c>
      <c r="D1173" s="252">
        <v>709</v>
      </c>
      <c r="E1173" s="253" t="s">
        <v>249</v>
      </c>
      <c r="F1173" s="254" t="s">
        <v>284</v>
      </c>
      <c r="G1173" s="255">
        <v>226</v>
      </c>
      <c r="H1173" s="251">
        <v>3091015.48</v>
      </c>
      <c r="I1173" s="251">
        <v>3091013.51</v>
      </c>
      <c r="J1173" s="246">
        <f t="shared" si="18"/>
        <v>1.970000000204891</v>
      </c>
    </row>
    <row r="1174" spans="1:10" ht="12.75">
      <c r="A1174" s="244" t="s">
        <v>718</v>
      </c>
      <c r="B1174" s="256">
        <v>200</v>
      </c>
      <c r="C1174" s="245">
        <v>274</v>
      </c>
      <c r="D1174" s="252">
        <v>709</v>
      </c>
      <c r="E1174" s="253" t="s">
        <v>249</v>
      </c>
      <c r="F1174" s="254" t="s">
        <v>284</v>
      </c>
      <c r="G1174" s="255">
        <v>290</v>
      </c>
      <c r="H1174" s="251">
        <v>536372</v>
      </c>
      <c r="I1174" s="251">
        <v>536371.13</v>
      </c>
      <c r="J1174" s="246">
        <f t="shared" si="18"/>
        <v>0.8699999999953434</v>
      </c>
    </row>
    <row r="1175" spans="1:10" ht="12.75">
      <c r="A1175" s="244" t="s">
        <v>719</v>
      </c>
      <c r="B1175" s="256">
        <v>200</v>
      </c>
      <c r="C1175" s="245">
        <v>274</v>
      </c>
      <c r="D1175" s="252">
        <v>709</v>
      </c>
      <c r="E1175" s="253" t="s">
        <v>249</v>
      </c>
      <c r="F1175" s="254" t="s">
        <v>284</v>
      </c>
      <c r="G1175" s="255">
        <v>310</v>
      </c>
      <c r="H1175" s="251">
        <v>1813887.5</v>
      </c>
      <c r="I1175" s="251">
        <v>1813887.5</v>
      </c>
      <c r="J1175" s="246">
        <f t="shared" si="18"/>
        <v>0</v>
      </c>
    </row>
    <row r="1176" spans="1:10" ht="12.75">
      <c r="A1176" s="244" t="s">
        <v>720</v>
      </c>
      <c r="B1176" s="256">
        <v>200</v>
      </c>
      <c r="C1176" s="245">
        <v>274</v>
      </c>
      <c r="D1176" s="252">
        <v>709</v>
      </c>
      <c r="E1176" s="253" t="s">
        <v>249</v>
      </c>
      <c r="F1176" s="254" t="s">
        <v>284</v>
      </c>
      <c r="G1176" s="255">
        <v>340</v>
      </c>
      <c r="H1176" s="251">
        <v>7091913.03</v>
      </c>
      <c r="I1176" s="251">
        <v>7091913.03</v>
      </c>
      <c r="J1176" s="246">
        <f t="shared" si="18"/>
        <v>0</v>
      </c>
    </row>
    <row r="1177" spans="1:10" ht="67.5">
      <c r="A1177" s="271" t="s">
        <v>675</v>
      </c>
      <c r="B1177" s="272">
        <v>200</v>
      </c>
      <c r="C1177" s="273">
        <v>274</v>
      </c>
      <c r="D1177" s="274">
        <v>709</v>
      </c>
      <c r="E1177" s="275" t="s">
        <v>249</v>
      </c>
      <c r="F1177" s="280" t="s">
        <v>285</v>
      </c>
      <c r="G1177" s="277" t="s">
        <v>1008</v>
      </c>
      <c r="H1177" s="278">
        <v>34188.2</v>
      </c>
      <c r="I1177" s="278">
        <v>34188.2</v>
      </c>
      <c r="J1177" s="279">
        <f t="shared" si="18"/>
        <v>0</v>
      </c>
    </row>
    <row r="1178" spans="1:10" ht="12.75">
      <c r="A1178" s="244" t="s">
        <v>718</v>
      </c>
      <c r="B1178" s="256">
        <v>200</v>
      </c>
      <c r="C1178" s="245">
        <v>274</v>
      </c>
      <c r="D1178" s="252">
        <v>709</v>
      </c>
      <c r="E1178" s="253" t="s">
        <v>249</v>
      </c>
      <c r="F1178" s="254" t="s">
        <v>285</v>
      </c>
      <c r="G1178" s="255">
        <v>290</v>
      </c>
      <c r="H1178" s="251">
        <v>34188.2</v>
      </c>
      <c r="I1178" s="251">
        <v>34188.2</v>
      </c>
      <c r="J1178" s="246">
        <f t="shared" si="18"/>
        <v>0</v>
      </c>
    </row>
    <row r="1179" spans="1:10" ht="12.75">
      <c r="A1179" s="271" t="s">
        <v>965</v>
      </c>
      <c r="B1179" s="272">
        <v>200</v>
      </c>
      <c r="C1179" s="273">
        <v>274</v>
      </c>
      <c r="D1179" s="274">
        <v>709</v>
      </c>
      <c r="E1179" s="275" t="s">
        <v>249</v>
      </c>
      <c r="F1179" s="280" t="s">
        <v>286</v>
      </c>
      <c r="G1179" s="277" t="s">
        <v>1008</v>
      </c>
      <c r="H1179" s="278">
        <v>112658</v>
      </c>
      <c r="I1179" s="278">
        <v>112657.98</v>
      </c>
      <c r="J1179" s="279">
        <f t="shared" si="18"/>
        <v>0.020000000004074536</v>
      </c>
    </row>
    <row r="1180" spans="1:10" ht="12.75">
      <c r="A1180" s="244" t="s">
        <v>718</v>
      </c>
      <c r="B1180" s="256">
        <v>200</v>
      </c>
      <c r="C1180" s="245">
        <v>274</v>
      </c>
      <c r="D1180" s="252">
        <v>709</v>
      </c>
      <c r="E1180" s="253" t="s">
        <v>249</v>
      </c>
      <c r="F1180" s="254" t="s">
        <v>286</v>
      </c>
      <c r="G1180" s="255">
        <v>290</v>
      </c>
      <c r="H1180" s="251">
        <v>112658</v>
      </c>
      <c r="I1180" s="251">
        <v>112657.98</v>
      </c>
      <c r="J1180" s="246">
        <f t="shared" si="18"/>
        <v>0.020000000004074536</v>
      </c>
    </row>
    <row r="1181" spans="1:10" ht="12.75">
      <c r="A1181" s="271" t="s">
        <v>511</v>
      </c>
      <c r="B1181" s="272">
        <v>200</v>
      </c>
      <c r="C1181" s="273">
        <v>274</v>
      </c>
      <c r="D1181" s="274">
        <v>709</v>
      </c>
      <c r="E1181" s="275" t="s">
        <v>249</v>
      </c>
      <c r="F1181" s="280" t="s">
        <v>212</v>
      </c>
      <c r="G1181" s="277" t="s">
        <v>1008</v>
      </c>
      <c r="H1181" s="278">
        <v>30000</v>
      </c>
      <c r="I1181" s="278">
        <v>30000</v>
      </c>
      <c r="J1181" s="279">
        <f t="shared" si="18"/>
        <v>0</v>
      </c>
    </row>
    <row r="1182" spans="1:10" ht="12.75">
      <c r="A1182" s="244" t="s">
        <v>718</v>
      </c>
      <c r="B1182" s="256">
        <v>200</v>
      </c>
      <c r="C1182" s="245">
        <v>274</v>
      </c>
      <c r="D1182" s="252">
        <v>709</v>
      </c>
      <c r="E1182" s="253" t="s">
        <v>249</v>
      </c>
      <c r="F1182" s="254" t="s">
        <v>212</v>
      </c>
      <c r="G1182" s="255">
        <v>290</v>
      </c>
      <c r="H1182" s="251">
        <v>30000</v>
      </c>
      <c r="I1182" s="251">
        <v>30000</v>
      </c>
      <c r="J1182" s="246">
        <f t="shared" si="18"/>
        <v>0</v>
      </c>
    </row>
    <row r="1183" spans="1:10" ht="33.75">
      <c r="A1183" s="271" t="s">
        <v>937</v>
      </c>
      <c r="B1183" s="272">
        <v>200</v>
      </c>
      <c r="C1183" s="273">
        <v>274</v>
      </c>
      <c r="D1183" s="274">
        <v>709</v>
      </c>
      <c r="E1183" s="275" t="s">
        <v>250</v>
      </c>
      <c r="F1183" s="276" t="s">
        <v>1008</v>
      </c>
      <c r="G1183" s="277" t="s">
        <v>1008</v>
      </c>
      <c r="H1183" s="278">
        <v>6572700</v>
      </c>
      <c r="I1183" s="278">
        <v>6572690.989999999</v>
      </c>
      <c r="J1183" s="279">
        <f t="shared" si="18"/>
        <v>9.010000000707805</v>
      </c>
    </row>
    <row r="1184" spans="1:10" ht="22.5">
      <c r="A1184" s="271" t="s">
        <v>47</v>
      </c>
      <c r="B1184" s="272">
        <v>200</v>
      </c>
      <c r="C1184" s="273">
        <v>274</v>
      </c>
      <c r="D1184" s="274">
        <v>709</v>
      </c>
      <c r="E1184" s="275" t="s">
        <v>250</v>
      </c>
      <c r="F1184" s="280" t="s">
        <v>280</v>
      </c>
      <c r="G1184" s="277" t="s">
        <v>1008</v>
      </c>
      <c r="H1184" s="278">
        <v>4787660</v>
      </c>
      <c r="I1184" s="278">
        <v>4787656.61</v>
      </c>
      <c r="J1184" s="279">
        <f t="shared" si="18"/>
        <v>3.389999999664724</v>
      </c>
    </row>
    <row r="1185" spans="1:10" ht="12.75">
      <c r="A1185" s="244" t="s">
        <v>1020</v>
      </c>
      <c r="B1185" s="256">
        <v>200</v>
      </c>
      <c r="C1185" s="245">
        <v>274</v>
      </c>
      <c r="D1185" s="252">
        <v>709</v>
      </c>
      <c r="E1185" s="253" t="s">
        <v>250</v>
      </c>
      <c r="F1185" s="254" t="s">
        <v>280</v>
      </c>
      <c r="G1185" s="255">
        <v>211</v>
      </c>
      <c r="H1185" s="251">
        <v>3699630</v>
      </c>
      <c r="I1185" s="251">
        <v>3699626.61</v>
      </c>
      <c r="J1185" s="246">
        <f t="shared" si="18"/>
        <v>3.390000000130385</v>
      </c>
    </row>
    <row r="1186" spans="1:10" ht="12.75">
      <c r="A1186" s="244" t="s">
        <v>712</v>
      </c>
      <c r="B1186" s="256">
        <v>200</v>
      </c>
      <c r="C1186" s="245">
        <v>274</v>
      </c>
      <c r="D1186" s="252">
        <v>709</v>
      </c>
      <c r="E1186" s="253" t="s">
        <v>250</v>
      </c>
      <c r="F1186" s="254" t="s">
        <v>280</v>
      </c>
      <c r="G1186" s="255">
        <v>213</v>
      </c>
      <c r="H1186" s="251">
        <v>1088030</v>
      </c>
      <c r="I1186" s="251">
        <v>1088030</v>
      </c>
      <c r="J1186" s="246">
        <f t="shared" si="18"/>
        <v>0</v>
      </c>
    </row>
    <row r="1187" spans="1:10" ht="22.5">
      <c r="A1187" s="271" t="s">
        <v>48</v>
      </c>
      <c r="B1187" s="272">
        <v>200</v>
      </c>
      <c r="C1187" s="273">
        <v>274</v>
      </c>
      <c r="D1187" s="274">
        <v>709</v>
      </c>
      <c r="E1187" s="275" t="s">
        <v>250</v>
      </c>
      <c r="F1187" s="280" t="s">
        <v>282</v>
      </c>
      <c r="G1187" s="277" t="s">
        <v>1008</v>
      </c>
      <c r="H1187" s="278">
        <v>351883.8</v>
      </c>
      <c r="I1187" s="278">
        <v>351883.8</v>
      </c>
      <c r="J1187" s="279">
        <f t="shared" si="18"/>
        <v>0</v>
      </c>
    </row>
    <row r="1188" spans="1:10" ht="12.75">
      <c r="A1188" s="244" t="s">
        <v>711</v>
      </c>
      <c r="B1188" s="256">
        <v>200</v>
      </c>
      <c r="C1188" s="245">
        <v>274</v>
      </c>
      <c r="D1188" s="252">
        <v>709</v>
      </c>
      <c r="E1188" s="253" t="s">
        <v>250</v>
      </c>
      <c r="F1188" s="254" t="s">
        <v>282</v>
      </c>
      <c r="G1188" s="255">
        <v>212</v>
      </c>
      <c r="H1188" s="251">
        <v>178506.8</v>
      </c>
      <c r="I1188" s="251">
        <v>178506.8</v>
      </c>
      <c r="J1188" s="246">
        <f t="shared" si="18"/>
        <v>0</v>
      </c>
    </row>
    <row r="1189" spans="1:10" ht="12.75">
      <c r="A1189" s="244" t="s">
        <v>714</v>
      </c>
      <c r="B1189" s="256">
        <v>200</v>
      </c>
      <c r="C1189" s="245">
        <v>274</v>
      </c>
      <c r="D1189" s="252">
        <v>709</v>
      </c>
      <c r="E1189" s="253" t="s">
        <v>250</v>
      </c>
      <c r="F1189" s="254" t="s">
        <v>282</v>
      </c>
      <c r="G1189" s="255">
        <v>222</v>
      </c>
      <c r="H1189" s="251">
        <v>125377</v>
      </c>
      <c r="I1189" s="251">
        <v>125377</v>
      </c>
      <c r="J1189" s="246">
        <f t="shared" si="18"/>
        <v>0</v>
      </c>
    </row>
    <row r="1190" spans="1:10" ht="12.75">
      <c r="A1190" s="244" t="s">
        <v>717</v>
      </c>
      <c r="B1190" s="256">
        <v>200</v>
      </c>
      <c r="C1190" s="245">
        <v>274</v>
      </c>
      <c r="D1190" s="252">
        <v>709</v>
      </c>
      <c r="E1190" s="253" t="s">
        <v>250</v>
      </c>
      <c r="F1190" s="254" t="s">
        <v>282</v>
      </c>
      <c r="G1190" s="255">
        <v>226</v>
      </c>
      <c r="H1190" s="251">
        <v>48000</v>
      </c>
      <c r="I1190" s="251">
        <v>48000</v>
      </c>
      <c r="J1190" s="246">
        <f t="shared" si="18"/>
        <v>0</v>
      </c>
    </row>
    <row r="1191" spans="1:10" ht="22.5">
      <c r="A1191" s="271" t="s">
        <v>49</v>
      </c>
      <c r="B1191" s="272">
        <v>200</v>
      </c>
      <c r="C1191" s="273">
        <v>274</v>
      </c>
      <c r="D1191" s="274">
        <v>709</v>
      </c>
      <c r="E1191" s="275" t="s">
        <v>250</v>
      </c>
      <c r="F1191" s="280" t="s">
        <v>284</v>
      </c>
      <c r="G1191" s="277" t="s">
        <v>1008</v>
      </c>
      <c r="H1191" s="278">
        <v>1433156.2</v>
      </c>
      <c r="I1191" s="278">
        <v>1433150.58</v>
      </c>
      <c r="J1191" s="279">
        <f t="shared" si="18"/>
        <v>5.619999999878928</v>
      </c>
    </row>
    <row r="1192" spans="1:10" ht="12.75">
      <c r="A1192" s="244" t="s">
        <v>713</v>
      </c>
      <c r="B1192" s="256">
        <v>200</v>
      </c>
      <c r="C1192" s="245">
        <v>274</v>
      </c>
      <c r="D1192" s="252">
        <v>709</v>
      </c>
      <c r="E1192" s="253" t="s">
        <v>250</v>
      </c>
      <c r="F1192" s="254" t="s">
        <v>284</v>
      </c>
      <c r="G1192" s="255">
        <v>221</v>
      </c>
      <c r="H1192" s="251">
        <v>150000</v>
      </c>
      <c r="I1192" s="251">
        <v>150000</v>
      </c>
      <c r="J1192" s="246">
        <f t="shared" si="18"/>
        <v>0</v>
      </c>
    </row>
    <row r="1193" spans="1:10" ht="12.75">
      <c r="A1193" s="244" t="s">
        <v>714</v>
      </c>
      <c r="B1193" s="256">
        <v>200</v>
      </c>
      <c r="C1193" s="245">
        <v>274</v>
      </c>
      <c r="D1193" s="252">
        <v>709</v>
      </c>
      <c r="E1193" s="253" t="s">
        <v>250</v>
      </c>
      <c r="F1193" s="254" t="s">
        <v>284</v>
      </c>
      <c r="G1193" s="255">
        <v>222</v>
      </c>
      <c r="H1193" s="251">
        <v>147679</v>
      </c>
      <c r="I1193" s="251">
        <v>147679</v>
      </c>
      <c r="J1193" s="246">
        <f t="shared" si="18"/>
        <v>0</v>
      </c>
    </row>
    <row r="1194" spans="1:10" ht="12.75">
      <c r="A1194" s="244" t="s">
        <v>716</v>
      </c>
      <c r="B1194" s="256">
        <v>200</v>
      </c>
      <c r="C1194" s="245">
        <v>274</v>
      </c>
      <c r="D1194" s="252">
        <v>709</v>
      </c>
      <c r="E1194" s="253" t="s">
        <v>250</v>
      </c>
      <c r="F1194" s="254" t="s">
        <v>284</v>
      </c>
      <c r="G1194" s="255">
        <v>225</v>
      </c>
      <c r="H1194" s="251">
        <v>128230</v>
      </c>
      <c r="I1194" s="251">
        <v>128230</v>
      </c>
      <c r="J1194" s="246">
        <f t="shared" si="18"/>
        <v>0</v>
      </c>
    </row>
    <row r="1195" spans="1:10" ht="12.75">
      <c r="A1195" s="244" t="s">
        <v>717</v>
      </c>
      <c r="B1195" s="256">
        <v>200</v>
      </c>
      <c r="C1195" s="245">
        <v>274</v>
      </c>
      <c r="D1195" s="252">
        <v>709</v>
      </c>
      <c r="E1195" s="253" t="s">
        <v>250</v>
      </c>
      <c r="F1195" s="254" t="s">
        <v>284</v>
      </c>
      <c r="G1195" s="255">
        <v>226</v>
      </c>
      <c r="H1195" s="251">
        <v>335104.58</v>
      </c>
      <c r="I1195" s="251">
        <v>335103.96</v>
      </c>
      <c r="J1195" s="246">
        <f t="shared" si="18"/>
        <v>0.6199999999953434</v>
      </c>
    </row>
    <row r="1196" spans="1:10" ht="12.75">
      <c r="A1196" s="244" t="s">
        <v>719</v>
      </c>
      <c r="B1196" s="256">
        <v>200</v>
      </c>
      <c r="C1196" s="245">
        <v>274</v>
      </c>
      <c r="D1196" s="252">
        <v>709</v>
      </c>
      <c r="E1196" s="253" t="s">
        <v>250</v>
      </c>
      <c r="F1196" s="254" t="s">
        <v>284</v>
      </c>
      <c r="G1196" s="255">
        <v>310</v>
      </c>
      <c r="H1196" s="251">
        <v>389470.87</v>
      </c>
      <c r="I1196" s="251">
        <v>389470.87</v>
      </c>
      <c r="J1196" s="246">
        <f t="shared" si="18"/>
        <v>0</v>
      </c>
    </row>
    <row r="1197" spans="1:10" ht="12.75">
      <c r="A1197" s="244" t="s">
        <v>720</v>
      </c>
      <c r="B1197" s="256">
        <v>200</v>
      </c>
      <c r="C1197" s="245">
        <v>274</v>
      </c>
      <c r="D1197" s="252">
        <v>709</v>
      </c>
      <c r="E1197" s="253" t="s">
        <v>250</v>
      </c>
      <c r="F1197" s="254" t="s">
        <v>284</v>
      </c>
      <c r="G1197" s="255">
        <v>340</v>
      </c>
      <c r="H1197" s="251">
        <v>282671.75</v>
      </c>
      <c r="I1197" s="251">
        <v>282666.75</v>
      </c>
      <c r="J1197" s="246">
        <f t="shared" si="18"/>
        <v>5</v>
      </c>
    </row>
    <row r="1198" spans="1:10" ht="90">
      <c r="A1198" s="271" t="s">
        <v>666</v>
      </c>
      <c r="B1198" s="272">
        <v>200</v>
      </c>
      <c r="C1198" s="273">
        <v>274</v>
      </c>
      <c r="D1198" s="274">
        <v>709</v>
      </c>
      <c r="E1198" s="275" t="s">
        <v>384</v>
      </c>
      <c r="F1198" s="276" t="s">
        <v>1008</v>
      </c>
      <c r="G1198" s="277" t="s">
        <v>1008</v>
      </c>
      <c r="H1198" s="278">
        <v>647647.69</v>
      </c>
      <c r="I1198" s="278">
        <v>647647.69</v>
      </c>
      <c r="J1198" s="279">
        <f t="shared" si="18"/>
        <v>0</v>
      </c>
    </row>
    <row r="1199" spans="1:10" ht="22.5">
      <c r="A1199" s="271" t="s">
        <v>874</v>
      </c>
      <c r="B1199" s="272">
        <v>200</v>
      </c>
      <c r="C1199" s="273">
        <v>274</v>
      </c>
      <c r="D1199" s="274">
        <v>709</v>
      </c>
      <c r="E1199" s="275" t="s">
        <v>403</v>
      </c>
      <c r="F1199" s="276" t="s">
        <v>1008</v>
      </c>
      <c r="G1199" s="277" t="s">
        <v>1008</v>
      </c>
      <c r="H1199" s="278">
        <v>647647.69</v>
      </c>
      <c r="I1199" s="278">
        <v>647647.69</v>
      </c>
      <c r="J1199" s="279">
        <f t="shared" si="18"/>
        <v>0</v>
      </c>
    </row>
    <row r="1200" spans="1:10" ht="22.5">
      <c r="A1200" s="271" t="s">
        <v>49</v>
      </c>
      <c r="B1200" s="272">
        <v>200</v>
      </c>
      <c r="C1200" s="273">
        <v>274</v>
      </c>
      <c r="D1200" s="274">
        <v>709</v>
      </c>
      <c r="E1200" s="275" t="s">
        <v>403</v>
      </c>
      <c r="F1200" s="280" t="s">
        <v>284</v>
      </c>
      <c r="G1200" s="277" t="s">
        <v>1008</v>
      </c>
      <c r="H1200" s="278">
        <v>647647.69</v>
      </c>
      <c r="I1200" s="278">
        <v>647647.69</v>
      </c>
      <c r="J1200" s="279">
        <f t="shared" si="18"/>
        <v>0</v>
      </c>
    </row>
    <row r="1201" spans="1:10" ht="12.75">
      <c r="A1201" s="244" t="s">
        <v>720</v>
      </c>
      <c r="B1201" s="256">
        <v>200</v>
      </c>
      <c r="C1201" s="245">
        <v>274</v>
      </c>
      <c r="D1201" s="252">
        <v>709</v>
      </c>
      <c r="E1201" s="253" t="s">
        <v>403</v>
      </c>
      <c r="F1201" s="254" t="s">
        <v>284</v>
      </c>
      <c r="G1201" s="255">
        <v>340</v>
      </c>
      <c r="H1201" s="251">
        <v>647647.69</v>
      </c>
      <c r="I1201" s="251">
        <v>647647.69</v>
      </c>
      <c r="J1201" s="246">
        <f t="shared" si="18"/>
        <v>0</v>
      </c>
    </row>
    <row r="1202" spans="1:10" ht="12.75">
      <c r="A1202" s="271" t="s">
        <v>46</v>
      </c>
      <c r="B1202" s="272">
        <v>200</v>
      </c>
      <c r="C1202" s="273">
        <v>274</v>
      </c>
      <c r="D1202" s="274">
        <v>709</v>
      </c>
      <c r="E1202" s="275" t="s">
        <v>278</v>
      </c>
      <c r="F1202" s="276" t="s">
        <v>1008</v>
      </c>
      <c r="G1202" s="277" t="s">
        <v>1008</v>
      </c>
      <c r="H1202" s="278">
        <v>250727.38</v>
      </c>
      <c r="I1202" s="278">
        <v>250727.38</v>
      </c>
      <c r="J1202" s="279">
        <f t="shared" si="18"/>
        <v>0</v>
      </c>
    </row>
    <row r="1203" spans="1:10" ht="45">
      <c r="A1203" s="271" t="s">
        <v>221</v>
      </c>
      <c r="B1203" s="272">
        <v>200</v>
      </c>
      <c r="C1203" s="273">
        <v>274</v>
      </c>
      <c r="D1203" s="274">
        <v>709</v>
      </c>
      <c r="E1203" s="275" t="s">
        <v>222</v>
      </c>
      <c r="F1203" s="276" t="s">
        <v>1008</v>
      </c>
      <c r="G1203" s="277" t="s">
        <v>1008</v>
      </c>
      <c r="H1203" s="278">
        <v>250727.38</v>
      </c>
      <c r="I1203" s="278">
        <v>250727.38</v>
      </c>
      <c r="J1203" s="279">
        <f t="shared" si="18"/>
        <v>0</v>
      </c>
    </row>
    <row r="1204" spans="1:10" ht="22.5">
      <c r="A1204" s="271" t="s">
        <v>452</v>
      </c>
      <c r="B1204" s="272">
        <v>200</v>
      </c>
      <c r="C1204" s="273">
        <v>274</v>
      </c>
      <c r="D1204" s="274">
        <v>709</v>
      </c>
      <c r="E1204" s="275" t="s">
        <v>222</v>
      </c>
      <c r="F1204" s="280" t="s">
        <v>295</v>
      </c>
      <c r="G1204" s="277" t="s">
        <v>1008</v>
      </c>
      <c r="H1204" s="278">
        <v>250727.38</v>
      </c>
      <c r="I1204" s="278">
        <v>250727.38</v>
      </c>
      <c r="J1204" s="279">
        <f t="shared" si="18"/>
        <v>0</v>
      </c>
    </row>
    <row r="1205" spans="1:10" ht="12.75">
      <c r="A1205" s="244" t="s">
        <v>1020</v>
      </c>
      <c r="B1205" s="256">
        <v>200</v>
      </c>
      <c r="C1205" s="245">
        <v>274</v>
      </c>
      <c r="D1205" s="252">
        <v>709</v>
      </c>
      <c r="E1205" s="253" t="s">
        <v>222</v>
      </c>
      <c r="F1205" s="254" t="s">
        <v>295</v>
      </c>
      <c r="G1205" s="255">
        <v>211</v>
      </c>
      <c r="H1205" s="251">
        <v>194221.38</v>
      </c>
      <c r="I1205" s="251">
        <v>194221.38</v>
      </c>
      <c r="J1205" s="246">
        <f t="shared" si="18"/>
        <v>0</v>
      </c>
    </row>
    <row r="1206" spans="1:10" ht="12.75">
      <c r="A1206" s="244" t="s">
        <v>712</v>
      </c>
      <c r="B1206" s="256">
        <v>200</v>
      </c>
      <c r="C1206" s="245">
        <v>274</v>
      </c>
      <c r="D1206" s="252">
        <v>709</v>
      </c>
      <c r="E1206" s="253" t="s">
        <v>222</v>
      </c>
      <c r="F1206" s="254" t="s">
        <v>295</v>
      </c>
      <c r="G1206" s="255">
        <v>213</v>
      </c>
      <c r="H1206" s="251">
        <v>56506</v>
      </c>
      <c r="I1206" s="251">
        <v>56506</v>
      </c>
      <c r="J1206" s="246">
        <f t="shared" si="18"/>
        <v>0</v>
      </c>
    </row>
    <row r="1207" spans="1:10" ht="12.75">
      <c r="A1207" s="271" t="s">
        <v>354</v>
      </c>
      <c r="B1207" s="272">
        <v>200</v>
      </c>
      <c r="C1207" s="273">
        <v>274</v>
      </c>
      <c r="D1207" s="274">
        <v>1000</v>
      </c>
      <c r="E1207" s="275" t="s">
        <v>276</v>
      </c>
      <c r="F1207" s="276" t="s">
        <v>1008</v>
      </c>
      <c r="G1207" s="277" t="s">
        <v>1008</v>
      </c>
      <c r="H1207" s="278">
        <v>73203600</v>
      </c>
      <c r="I1207" s="278">
        <v>71545197.88</v>
      </c>
      <c r="J1207" s="279">
        <f t="shared" si="18"/>
        <v>1658402.1200000048</v>
      </c>
    </row>
    <row r="1208" spans="1:10" ht="12.75">
      <c r="A1208" s="271" t="s">
        <v>761</v>
      </c>
      <c r="B1208" s="272">
        <v>200</v>
      </c>
      <c r="C1208" s="273">
        <v>274</v>
      </c>
      <c r="D1208" s="274">
        <v>1003</v>
      </c>
      <c r="E1208" s="275" t="s">
        <v>276</v>
      </c>
      <c r="F1208" s="276" t="s">
        <v>1008</v>
      </c>
      <c r="G1208" s="277" t="s">
        <v>1008</v>
      </c>
      <c r="H1208" s="278">
        <v>67868700</v>
      </c>
      <c r="I1208" s="278">
        <v>66679397.879999995</v>
      </c>
      <c r="J1208" s="279">
        <f t="shared" si="18"/>
        <v>1189302.1200000048</v>
      </c>
    </row>
    <row r="1209" spans="1:10" ht="33.75">
      <c r="A1209" s="271" t="s">
        <v>878</v>
      </c>
      <c r="B1209" s="272">
        <v>200</v>
      </c>
      <c r="C1209" s="273">
        <v>274</v>
      </c>
      <c r="D1209" s="274">
        <v>1003</v>
      </c>
      <c r="E1209" s="275" t="s">
        <v>425</v>
      </c>
      <c r="F1209" s="276" t="s">
        <v>1008</v>
      </c>
      <c r="G1209" s="277" t="s">
        <v>1008</v>
      </c>
      <c r="H1209" s="278">
        <v>50998600</v>
      </c>
      <c r="I1209" s="278">
        <v>50441727.72</v>
      </c>
      <c r="J1209" s="279">
        <f t="shared" si="18"/>
        <v>556872.2800000012</v>
      </c>
    </row>
    <row r="1210" spans="1:10" ht="22.5">
      <c r="A1210" s="271" t="s">
        <v>938</v>
      </c>
      <c r="B1210" s="272">
        <v>200</v>
      </c>
      <c r="C1210" s="273">
        <v>274</v>
      </c>
      <c r="D1210" s="274">
        <v>1003</v>
      </c>
      <c r="E1210" s="275" t="s">
        <v>251</v>
      </c>
      <c r="F1210" s="276" t="s">
        <v>1008</v>
      </c>
      <c r="G1210" s="277" t="s">
        <v>1008</v>
      </c>
      <c r="H1210" s="278">
        <v>1878800</v>
      </c>
      <c r="I1210" s="278">
        <v>1382622.2</v>
      </c>
      <c r="J1210" s="279">
        <f t="shared" si="18"/>
        <v>496177.80000000005</v>
      </c>
    </row>
    <row r="1211" spans="1:10" ht="22.5">
      <c r="A1211" s="271" t="s">
        <v>70</v>
      </c>
      <c r="B1211" s="272">
        <v>200</v>
      </c>
      <c r="C1211" s="273">
        <v>274</v>
      </c>
      <c r="D1211" s="274">
        <v>1003</v>
      </c>
      <c r="E1211" s="275" t="s">
        <v>251</v>
      </c>
      <c r="F1211" s="280" t="s">
        <v>130</v>
      </c>
      <c r="G1211" s="277" t="s">
        <v>1008</v>
      </c>
      <c r="H1211" s="278">
        <v>1878800</v>
      </c>
      <c r="I1211" s="278">
        <v>1382622.2</v>
      </c>
      <c r="J1211" s="279">
        <f t="shared" si="18"/>
        <v>496177.80000000005</v>
      </c>
    </row>
    <row r="1212" spans="1:10" ht="12.75">
      <c r="A1212" s="244" t="s">
        <v>117</v>
      </c>
      <c r="B1212" s="256">
        <v>200</v>
      </c>
      <c r="C1212" s="245">
        <v>274</v>
      </c>
      <c r="D1212" s="252">
        <v>1003</v>
      </c>
      <c r="E1212" s="253" t="s">
        <v>251</v>
      </c>
      <c r="F1212" s="254" t="s">
        <v>130</v>
      </c>
      <c r="G1212" s="255">
        <v>262</v>
      </c>
      <c r="H1212" s="251">
        <v>1878800</v>
      </c>
      <c r="I1212" s="251">
        <v>1382622.2</v>
      </c>
      <c r="J1212" s="246">
        <f t="shared" si="18"/>
        <v>496177.80000000005</v>
      </c>
    </row>
    <row r="1213" spans="1:10" ht="56.25">
      <c r="A1213" s="271" t="s">
        <v>939</v>
      </c>
      <c r="B1213" s="272">
        <v>200</v>
      </c>
      <c r="C1213" s="273">
        <v>274</v>
      </c>
      <c r="D1213" s="274">
        <v>1003</v>
      </c>
      <c r="E1213" s="275" t="s">
        <v>252</v>
      </c>
      <c r="F1213" s="276" t="s">
        <v>1008</v>
      </c>
      <c r="G1213" s="277" t="s">
        <v>1008</v>
      </c>
      <c r="H1213" s="278">
        <v>41800</v>
      </c>
      <c r="I1213" s="278">
        <v>6090</v>
      </c>
      <c r="J1213" s="279">
        <f t="shared" si="18"/>
        <v>35710</v>
      </c>
    </row>
    <row r="1214" spans="1:10" ht="22.5">
      <c r="A1214" s="271" t="s">
        <v>70</v>
      </c>
      <c r="B1214" s="272">
        <v>200</v>
      </c>
      <c r="C1214" s="273">
        <v>274</v>
      </c>
      <c r="D1214" s="274">
        <v>1003</v>
      </c>
      <c r="E1214" s="275" t="s">
        <v>252</v>
      </c>
      <c r="F1214" s="280" t="s">
        <v>130</v>
      </c>
      <c r="G1214" s="277" t="s">
        <v>1008</v>
      </c>
      <c r="H1214" s="278">
        <v>41800</v>
      </c>
      <c r="I1214" s="278">
        <v>6090</v>
      </c>
      <c r="J1214" s="279">
        <f t="shared" si="18"/>
        <v>35710</v>
      </c>
    </row>
    <row r="1215" spans="1:10" ht="12.75">
      <c r="A1215" s="244" t="s">
        <v>117</v>
      </c>
      <c r="B1215" s="256">
        <v>200</v>
      </c>
      <c r="C1215" s="245">
        <v>274</v>
      </c>
      <c r="D1215" s="252">
        <v>1003</v>
      </c>
      <c r="E1215" s="253" t="s">
        <v>252</v>
      </c>
      <c r="F1215" s="254" t="s">
        <v>130</v>
      </c>
      <c r="G1215" s="255">
        <v>262</v>
      </c>
      <c r="H1215" s="251">
        <v>41800</v>
      </c>
      <c r="I1215" s="251">
        <v>6090</v>
      </c>
      <c r="J1215" s="246">
        <f t="shared" si="18"/>
        <v>35710</v>
      </c>
    </row>
    <row r="1216" spans="1:10" ht="56.25">
      <c r="A1216" s="271" t="s">
        <v>677</v>
      </c>
      <c r="B1216" s="272">
        <v>200</v>
      </c>
      <c r="C1216" s="273">
        <v>274</v>
      </c>
      <c r="D1216" s="274">
        <v>1003</v>
      </c>
      <c r="E1216" s="275" t="s">
        <v>253</v>
      </c>
      <c r="F1216" s="276" t="s">
        <v>1008</v>
      </c>
      <c r="G1216" s="277" t="s">
        <v>1008</v>
      </c>
      <c r="H1216" s="278">
        <v>7314600</v>
      </c>
      <c r="I1216" s="278">
        <v>7314600</v>
      </c>
      <c r="J1216" s="279">
        <f t="shared" si="18"/>
        <v>0</v>
      </c>
    </row>
    <row r="1217" spans="1:10" ht="22.5">
      <c r="A1217" s="271" t="s">
        <v>49</v>
      </c>
      <c r="B1217" s="272">
        <v>200</v>
      </c>
      <c r="C1217" s="273">
        <v>274</v>
      </c>
      <c r="D1217" s="274">
        <v>1003</v>
      </c>
      <c r="E1217" s="275" t="s">
        <v>253</v>
      </c>
      <c r="F1217" s="280" t="s">
        <v>284</v>
      </c>
      <c r="G1217" s="277" t="s">
        <v>1008</v>
      </c>
      <c r="H1217" s="278">
        <v>7314600</v>
      </c>
      <c r="I1217" s="278">
        <v>7314600</v>
      </c>
      <c r="J1217" s="279">
        <f t="shared" si="18"/>
        <v>0</v>
      </c>
    </row>
    <row r="1218" spans="1:10" ht="12.75">
      <c r="A1218" s="244" t="s">
        <v>720</v>
      </c>
      <c r="B1218" s="256">
        <v>200</v>
      </c>
      <c r="C1218" s="245">
        <v>274</v>
      </c>
      <c r="D1218" s="252">
        <v>1003</v>
      </c>
      <c r="E1218" s="253" t="s">
        <v>253</v>
      </c>
      <c r="F1218" s="254" t="s">
        <v>284</v>
      </c>
      <c r="G1218" s="255">
        <v>340</v>
      </c>
      <c r="H1218" s="251">
        <v>7314600</v>
      </c>
      <c r="I1218" s="251">
        <v>7314600</v>
      </c>
      <c r="J1218" s="246">
        <f t="shared" si="18"/>
        <v>0</v>
      </c>
    </row>
    <row r="1219" spans="1:10" ht="45">
      <c r="A1219" s="271" t="s">
        <v>969</v>
      </c>
      <c r="B1219" s="272">
        <v>200</v>
      </c>
      <c r="C1219" s="273">
        <v>274</v>
      </c>
      <c r="D1219" s="274">
        <v>1003</v>
      </c>
      <c r="E1219" s="275" t="s">
        <v>254</v>
      </c>
      <c r="F1219" s="276" t="s">
        <v>1008</v>
      </c>
      <c r="G1219" s="277" t="s">
        <v>1008</v>
      </c>
      <c r="H1219" s="278">
        <v>41363800</v>
      </c>
      <c r="I1219" s="278">
        <v>41338827.879999995</v>
      </c>
      <c r="J1219" s="279">
        <f t="shared" si="18"/>
        <v>24972.12000000477</v>
      </c>
    </row>
    <row r="1220" spans="1:10" ht="22.5">
      <c r="A1220" s="271" t="s">
        <v>49</v>
      </c>
      <c r="B1220" s="272">
        <v>200</v>
      </c>
      <c r="C1220" s="273">
        <v>274</v>
      </c>
      <c r="D1220" s="274">
        <v>1003</v>
      </c>
      <c r="E1220" s="275" t="s">
        <v>254</v>
      </c>
      <c r="F1220" s="280" t="s">
        <v>284</v>
      </c>
      <c r="G1220" s="277" t="s">
        <v>1008</v>
      </c>
      <c r="H1220" s="278">
        <v>41206517.33</v>
      </c>
      <c r="I1220" s="278">
        <v>41181545.20999999</v>
      </c>
      <c r="J1220" s="279">
        <f t="shared" si="18"/>
        <v>24972.12000000477</v>
      </c>
    </row>
    <row r="1221" spans="1:10" ht="12.75">
      <c r="A1221" s="244" t="s">
        <v>717</v>
      </c>
      <c r="B1221" s="256">
        <v>200</v>
      </c>
      <c r="C1221" s="245">
        <v>274</v>
      </c>
      <c r="D1221" s="252">
        <v>1003</v>
      </c>
      <c r="E1221" s="253" t="s">
        <v>254</v>
      </c>
      <c r="F1221" s="254" t="s">
        <v>284</v>
      </c>
      <c r="G1221" s="255">
        <v>226</v>
      </c>
      <c r="H1221" s="251">
        <v>621533.8</v>
      </c>
      <c r="I1221" s="251">
        <v>621533.8</v>
      </c>
      <c r="J1221" s="246">
        <f t="shared" si="18"/>
        <v>0</v>
      </c>
    </row>
    <row r="1222" spans="1:10" ht="12.75">
      <c r="A1222" s="244" t="s">
        <v>720</v>
      </c>
      <c r="B1222" s="256">
        <v>200</v>
      </c>
      <c r="C1222" s="245">
        <v>274</v>
      </c>
      <c r="D1222" s="252">
        <v>1003</v>
      </c>
      <c r="E1222" s="253" t="s">
        <v>254</v>
      </c>
      <c r="F1222" s="254" t="s">
        <v>284</v>
      </c>
      <c r="G1222" s="255">
        <v>340</v>
      </c>
      <c r="H1222" s="251">
        <v>40584983.53</v>
      </c>
      <c r="I1222" s="251">
        <v>40560011.41</v>
      </c>
      <c r="J1222" s="246">
        <f t="shared" si="18"/>
        <v>24972.12000000477</v>
      </c>
    </row>
    <row r="1223" spans="1:10" ht="22.5">
      <c r="A1223" s="271" t="s">
        <v>70</v>
      </c>
      <c r="B1223" s="272">
        <v>200</v>
      </c>
      <c r="C1223" s="273">
        <v>274</v>
      </c>
      <c r="D1223" s="274">
        <v>1003</v>
      </c>
      <c r="E1223" s="275" t="s">
        <v>254</v>
      </c>
      <c r="F1223" s="280" t="s">
        <v>130</v>
      </c>
      <c r="G1223" s="277" t="s">
        <v>1008</v>
      </c>
      <c r="H1223" s="278">
        <v>157282.67</v>
      </c>
      <c r="I1223" s="278">
        <v>157282.67</v>
      </c>
      <c r="J1223" s="279">
        <f t="shared" si="18"/>
        <v>0</v>
      </c>
    </row>
    <row r="1224" spans="1:10" ht="12.75">
      <c r="A1224" s="244" t="s">
        <v>117</v>
      </c>
      <c r="B1224" s="256">
        <v>200</v>
      </c>
      <c r="C1224" s="245">
        <v>274</v>
      </c>
      <c r="D1224" s="252">
        <v>1003</v>
      </c>
      <c r="E1224" s="253" t="s">
        <v>254</v>
      </c>
      <c r="F1224" s="254" t="s">
        <v>130</v>
      </c>
      <c r="G1224" s="255">
        <v>262</v>
      </c>
      <c r="H1224" s="251">
        <v>157282.67</v>
      </c>
      <c r="I1224" s="251">
        <v>157282.67</v>
      </c>
      <c r="J1224" s="246">
        <f aca="true" t="shared" si="19" ref="J1224:J1287">H1224-I1224</f>
        <v>0</v>
      </c>
    </row>
    <row r="1225" spans="1:10" ht="67.5">
      <c r="A1225" s="271" t="s">
        <v>678</v>
      </c>
      <c r="B1225" s="272">
        <v>200</v>
      </c>
      <c r="C1225" s="273">
        <v>274</v>
      </c>
      <c r="D1225" s="274">
        <v>1003</v>
      </c>
      <c r="E1225" s="275" t="s">
        <v>255</v>
      </c>
      <c r="F1225" s="276" t="s">
        <v>1008</v>
      </c>
      <c r="G1225" s="277" t="s">
        <v>1008</v>
      </c>
      <c r="H1225" s="278">
        <v>399600</v>
      </c>
      <c r="I1225" s="278">
        <v>399587.64</v>
      </c>
      <c r="J1225" s="279">
        <f t="shared" si="19"/>
        <v>12.35999999998603</v>
      </c>
    </row>
    <row r="1226" spans="1:10" ht="22.5">
      <c r="A1226" s="271" t="s">
        <v>49</v>
      </c>
      <c r="B1226" s="272">
        <v>200</v>
      </c>
      <c r="C1226" s="273">
        <v>274</v>
      </c>
      <c r="D1226" s="274">
        <v>1003</v>
      </c>
      <c r="E1226" s="275" t="s">
        <v>255</v>
      </c>
      <c r="F1226" s="280" t="s">
        <v>284</v>
      </c>
      <c r="G1226" s="277" t="s">
        <v>1008</v>
      </c>
      <c r="H1226" s="278">
        <v>18100</v>
      </c>
      <c r="I1226" s="278">
        <v>18087.64</v>
      </c>
      <c r="J1226" s="279">
        <f t="shared" si="19"/>
        <v>12.360000000000582</v>
      </c>
    </row>
    <row r="1227" spans="1:10" ht="12.75">
      <c r="A1227" s="244" t="s">
        <v>720</v>
      </c>
      <c r="B1227" s="256">
        <v>200</v>
      </c>
      <c r="C1227" s="245">
        <v>274</v>
      </c>
      <c r="D1227" s="252">
        <v>1003</v>
      </c>
      <c r="E1227" s="253" t="s">
        <v>255</v>
      </c>
      <c r="F1227" s="254" t="s">
        <v>284</v>
      </c>
      <c r="G1227" s="255">
        <v>340</v>
      </c>
      <c r="H1227" s="251">
        <v>18100</v>
      </c>
      <c r="I1227" s="251">
        <v>18087.64</v>
      </c>
      <c r="J1227" s="246">
        <f t="shared" si="19"/>
        <v>12.360000000000582</v>
      </c>
    </row>
    <row r="1228" spans="1:10" ht="22.5">
      <c r="A1228" s="271" t="s">
        <v>70</v>
      </c>
      <c r="B1228" s="272">
        <v>200</v>
      </c>
      <c r="C1228" s="273">
        <v>274</v>
      </c>
      <c r="D1228" s="274">
        <v>1003</v>
      </c>
      <c r="E1228" s="275" t="s">
        <v>255</v>
      </c>
      <c r="F1228" s="280" t="s">
        <v>130</v>
      </c>
      <c r="G1228" s="277" t="s">
        <v>1008</v>
      </c>
      <c r="H1228" s="278">
        <v>0</v>
      </c>
      <c r="I1228" s="278">
        <v>0</v>
      </c>
      <c r="J1228" s="279">
        <f t="shared" si="19"/>
        <v>0</v>
      </c>
    </row>
    <row r="1229" spans="1:10" ht="12.75">
      <c r="A1229" s="244" t="s">
        <v>117</v>
      </c>
      <c r="B1229" s="256">
        <v>200</v>
      </c>
      <c r="C1229" s="245">
        <v>274</v>
      </c>
      <c r="D1229" s="252">
        <v>1003</v>
      </c>
      <c r="E1229" s="253" t="s">
        <v>255</v>
      </c>
      <c r="F1229" s="254" t="s">
        <v>130</v>
      </c>
      <c r="G1229" s="255">
        <v>262</v>
      </c>
      <c r="H1229" s="251">
        <v>0</v>
      </c>
      <c r="I1229" s="251">
        <v>0</v>
      </c>
      <c r="J1229" s="246">
        <f t="shared" si="19"/>
        <v>0</v>
      </c>
    </row>
    <row r="1230" spans="1:10" ht="12.75">
      <c r="A1230" s="271" t="s">
        <v>891</v>
      </c>
      <c r="B1230" s="272">
        <v>200</v>
      </c>
      <c r="C1230" s="273">
        <v>274</v>
      </c>
      <c r="D1230" s="274">
        <v>1003</v>
      </c>
      <c r="E1230" s="275" t="s">
        <v>255</v>
      </c>
      <c r="F1230" s="280" t="s">
        <v>215</v>
      </c>
      <c r="G1230" s="277" t="s">
        <v>1008</v>
      </c>
      <c r="H1230" s="278">
        <v>381500</v>
      </c>
      <c r="I1230" s="278">
        <v>381500</v>
      </c>
      <c r="J1230" s="279">
        <f t="shared" si="19"/>
        <v>0</v>
      </c>
    </row>
    <row r="1231" spans="1:10" ht="22.5">
      <c r="A1231" s="244" t="s">
        <v>444</v>
      </c>
      <c r="B1231" s="256">
        <v>200</v>
      </c>
      <c r="C1231" s="245">
        <v>274</v>
      </c>
      <c r="D1231" s="252">
        <v>1003</v>
      </c>
      <c r="E1231" s="253" t="s">
        <v>255</v>
      </c>
      <c r="F1231" s="254" t="s">
        <v>215</v>
      </c>
      <c r="G1231" s="255">
        <v>241</v>
      </c>
      <c r="H1231" s="251">
        <v>381500</v>
      </c>
      <c r="I1231" s="251">
        <v>381500</v>
      </c>
      <c r="J1231" s="246">
        <f t="shared" si="19"/>
        <v>0</v>
      </c>
    </row>
    <row r="1232" spans="1:10" ht="56.25">
      <c r="A1232" s="271" t="s">
        <v>967</v>
      </c>
      <c r="B1232" s="272">
        <v>200</v>
      </c>
      <c r="C1232" s="273">
        <v>274</v>
      </c>
      <c r="D1232" s="274">
        <v>1003</v>
      </c>
      <c r="E1232" s="275" t="s">
        <v>324</v>
      </c>
      <c r="F1232" s="276" t="s">
        <v>1008</v>
      </c>
      <c r="G1232" s="277" t="s">
        <v>1008</v>
      </c>
      <c r="H1232" s="278">
        <v>6501700</v>
      </c>
      <c r="I1232" s="278">
        <v>6431153.26</v>
      </c>
      <c r="J1232" s="279">
        <f t="shared" si="19"/>
        <v>70546.74000000022</v>
      </c>
    </row>
    <row r="1233" spans="1:10" ht="90">
      <c r="A1233" s="271" t="s">
        <v>1028</v>
      </c>
      <c r="B1233" s="272">
        <v>200</v>
      </c>
      <c r="C1233" s="273">
        <v>274</v>
      </c>
      <c r="D1233" s="274">
        <v>1003</v>
      </c>
      <c r="E1233" s="275" t="s">
        <v>256</v>
      </c>
      <c r="F1233" s="276" t="s">
        <v>1008</v>
      </c>
      <c r="G1233" s="277" t="s">
        <v>1008</v>
      </c>
      <c r="H1233" s="278">
        <v>1861600</v>
      </c>
      <c r="I1233" s="278">
        <v>1791145</v>
      </c>
      <c r="J1233" s="279">
        <f t="shared" si="19"/>
        <v>70455</v>
      </c>
    </row>
    <row r="1234" spans="1:10" ht="22.5">
      <c r="A1234" s="271" t="s">
        <v>70</v>
      </c>
      <c r="B1234" s="272">
        <v>200</v>
      </c>
      <c r="C1234" s="273">
        <v>274</v>
      </c>
      <c r="D1234" s="274">
        <v>1003</v>
      </c>
      <c r="E1234" s="275" t="s">
        <v>256</v>
      </c>
      <c r="F1234" s="280" t="s">
        <v>130</v>
      </c>
      <c r="G1234" s="277" t="s">
        <v>1008</v>
      </c>
      <c r="H1234" s="278">
        <v>194245</v>
      </c>
      <c r="I1234" s="278">
        <v>194245</v>
      </c>
      <c r="J1234" s="279">
        <f t="shared" si="19"/>
        <v>0</v>
      </c>
    </row>
    <row r="1235" spans="1:10" ht="12.75">
      <c r="A1235" s="244" t="s">
        <v>117</v>
      </c>
      <c r="B1235" s="256">
        <v>200</v>
      </c>
      <c r="C1235" s="245">
        <v>274</v>
      </c>
      <c r="D1235" s="252">
        <v>1003</v>
      </c>
      <c r="E1235" s="253" t="s">
        <v>256</v>
      </c>
      <c r="F1235" s="254" t="s">
        <v>130</v>
      </c>
      <c r="G1235" s="255">
        <v>262</v>
      </c>
      <c r="H1235" s="251">
        <v>194245</v>
      </c>
      <c r="I1235" s="251">
        <v>194245</v>
      </c>
      <c r="J1235" s="246">
        <f t="shared" si="19"/>
        <v>0</v>
      </c>
    </row>
    <row r="1236" spans="1:10" ht="22.5">
      <c r="A1236" s="271" t="s">
        <v>993</v>
      </c>
      <c r="B1236" s="272">
        <v>200</v>
      </c>
      <c r="C1236" s="273">
        <v>274</v>
      </c>
      <c r="D1236" s="274">
        <v>1003</v>
      </c>
      <c r="E1236" s="275" t="s">
        <v>256</v>
      </c>
      <c r="F1236" s="280" t="s">
        <v>257</v>
      </c>
      <c r="G1236" s="277" t="s">
        <v>1008</v>
      </c>
      <c r="H1236" s="278">
        <v>190000</v>
      </c>
      <c r="I1236" s="278">
        <v>190000</v>
      </c>
      <c r="J1236" s="279">
        <f t="shared" si="19"/>
        <v>0</v>
      </c>
    </row>
    <row r="1237" spans="1:10" ht="12.75">
      <c r="A1237" s="244" t="s">
        <v>717</v>
      </c>
      <c r="B1237" s="256">
        <v>200</v>
      </c>
      <c r="C1237" s="245">
        <v>274</v>
      </c>
      <c r="D1237" s="252">
        <v>1003</v>
      </c>
      <c r="E1237" s="253" t="s">
        <v>256</v>
      </c>
      <c r="F1237" s="254" t="s">
        <v>257</v>
      </c>
      <c r="G1237" s="255">
        <v>226</v>
      </c>
      <c r="H1237" s="251">
        <v>190000</v>
      </c>
      <c r="I1237" s="251">
        <v>190000</v>
      </c>
      <c r="J1237" s="246">
        <f t="shared" si="19"/>
        <v>0</v>
      </c>
    </row>
    <row r="1238" spans="1:10" ht="12.75">
      <c r="A1238" s="271" t="s">
        <v>970</v>
      </c>
      <c r="B1238" s="272">
        <v>200</v>
      </c>
      <c r="C1238" s="273">
        <v>274</v>
      </c>
      <c r="D1238" s="274">
        <v>1003</v>
      </c>
      <c r="E1238" s="275" t="s">
        <v>256</v>
      </c>
      <c r="F1238" s="280" t="s">
        <v>241</v>
      </c>
      <c r="G1238" s="277" t="s">
        <v>1008</v>
      </c>
      <c r="H1238" s="278">
        <v>1477355</v>
      </c>
      <c r="I1238" s="278">
        <v>1406900</v>
      </c>
      <c r="J1238" s="279">
        <f t="shared" si="19"/>
        <v>70455</v>
      </c>
    </row>
    <row r="1239" spans="1:10" ht="12.75">
      <c r="A1239" s="244" t="s">
        <v>718</v>
      </c>
      <c r="B1239" s="256">
        <v>200</v>
      </c>
      <c r="C1239" s="245">
        <v>274</v>
      </c>
      <c r="D1239" s="252">
        <v>1003</v>
      </c>
      <c r="E1239" s="253" t="s">
        <v>256</v>
      </c>
      <c r="F1239" s="254" t="s">
        <v>241</v>
      </c>
      <c r="G1239" s="255">
        <v>290</v>
      </c>
      <c r="H1239" s="251">
        <v>1477355</v>
      </c>
      <c r="I1239" s="251">
        <v>1406900</v>
      </c>
      <c r="J1239" s="246">
        <f t="shared" si="19"/>
        <v>70455</v>
      </c>
    </row>
    <row r="1240" spans="1:10" ht="90">
      <c r="A1240" s="271" t="s">
        <v>1029</v>
      </c>
      <c r="B1240" s="272">
        <v>200</v>
      </c>
      <c r="C1240" s="273">
        <v>274</v>
      </c>
      <c r="D1240" s="274">
        <v>1003</v>
      </c>
      <c r="E1240" s="275" t="s">
        <v>258</v>
      </c>
      <c r="F1240" s="276" t="s">
        <v>1008</v>
      </c>
      <c r="G1240" s="277" t="s">
        <v>1008</v>
      </c>
      <c r="H1240" s="278">
        <v>4640100</v>
      </c>
      <c r="I1240" s="278">
        <v>4640008.26</v>
      </c>
      <c r="J1240" s="279">
        <f t="shared" si="19"/>
        <v>91.74000000022352</v>
      </c>
    </row>
    <row r="1241" spans="1:10" ht="22.5">
      <c r="A1241" s="271" t="s">
        <v>49</v>
      </c>
      <c r="B1241" s="272">
        <v>200</v>
      </c>
      <c r="C1241" s="273">
        <v>274</v>
      </c>
      <c r="D1241" s="274">
        <v>1003</v>
      </c>
      <c r="E1241" s="275" t="s">
        <v>258</v>
      </c>
      <c r="F1241" s="280" t="s">
        <v>284</v>
      </c>
      <c r="G1241" s="277" t="s">
        <v>1008</v>
      </c>
      <c r="H1241" s="278">
        <v>4640100</v>
      </c>
      <c r="I1241" s="278">
        <v>4640008.26</v>
      </c>
      <c r="J1241" s="279">
        <f t="shared" si="19"/>
        <v>91.74000000022352</v>
      </c>
    </row>
    <row r="1242" spans="1:10" ht="12.75">
      <c r="A1242" s="244" t="s">
        <v>714</v>
      </c>
      <c r="B1242" s="256">
        <v>200</v>
      </c>
      <c r="C1242" s="245">
        <v>274</v>
      </c>
      <c r="D1242" s="252">
        <v>1003</v>
      </c>
      <c r="E1242" s="253" t="s">
        <v>258</v>
      </c>
      <c r="F1242" s="254" t="s">
        <v>284</v>
      </c>
      <c r="G1242" s="255">
        <v>222</v>
      </c>
      <c r="H1242" s="251">
        <v>4640100</v>
      </c>
      <c r="I1242" s="251">
        <v>4640008.26</v>
      </c>
      <c r="J1242" s="246">
        <f t="shared" si="19"/>
        <v>91.74000000022352</v>
      </c>
    </row>
    <row r="1243" spans="1:10" ht="12.75">
      <c r="A1243" s="271" t="s">
        <v>46</v>
      </c>
      <c r="B1243" s="272">
        <v>200</v>
      </c>
      <c r="C1243" s="273">
        <v>274</v>
      </c>
      <c r="D1243" s="274">
        <v>1003</v>
      </c>
      <c r="E1243" s="275" t="s">
        <v>278</v>
      </c>
      <c r="F1243" s="276" t="s">
        <v>1008</v>
      </c>
      <c r="G1243" s="277" t="s">
        <v>1008</v>
      </c>
      <c r="H1243" s="278">
        <v>10368400</v>
      </c>
      <c r="I1243" s="278">
        <v>9806516.9</v>
      </c>
      <c r="J1243" s="279">
        <f t="shared" si="19"/>
        <v>561883.0999999996</v>
      </c>
    </row>
    <row r="1244" spans="1:10" ht="33.75">
      <c r="A1244" s="271" t="s">
        <v>838</v>
      </c>
      <c r="B1244" s="272">
        <v>200</v>
      </c>
      <c r="C1244" s="273">
        <v>274</v>
      </c>
      <c r="D1244" s="274">
        <v>1003</v>
      </c>
      <c r="E1244" s="275" t="s">
        <v>259</v>
      </c>
      <c r="F1244" s="276" t="s">
        <v>1008</v>
      </c>
      <c r="G1244" s="277" t="s">
        <v>1008</v>
      </c>
      <c r="H1244" s="278">
        <v>10368400</v>
      </c>
      <c r="I1244" s="278">
        <v>9806516.9</v>
      </c>
      <c r="J1244" s="279">
        <f t="shared" si="19"/>
        <v>561883.0999999996</v>
      </c>
    </row>
    <row r="1245" spans="1:10" ht="22.5">
      <c r="A1245" s="271" t="s">
        <v>993</v>
      </c>
      <c r="B1245" s="272">
        <v>200</v>
      </c>
      <c r="C1245" s="273">
        <v>274</v>
      </c>
      <c r="D1245" s="274">
        <v>1003</v>
      </c>
      <c r="E1245" s="275" t="s">
        <v>259</v>
      </c>
      <c r="F1245" s="280" t="s">
        <v>257</v>
      </c>
      <c r="G1245" s="277" t="s">
        <v>1008</v>
      </c>
      <c r="H1245" s="278">
        <v>10368400</v>
      </c>
      <c r="I1245" s="278">
        <v>9806516.9</v>
      </c>
      <c r="J1245" s="279">
        <f t="shared" si="19"/>
        <v>561883.0999999996</v>
      </c>
    </row>
    <row r="1246" spans="1:10" ht="12.75">
      <c r="A1246" s="244" t="s">
        <v>714</v>
      </c>
      <c r="B1246" s="256">
        <v>200</v>
      </c>
      <c r="C1246" s="245">
        <v>274</v>
      </c>
      <c r="D1246" s="252">
        <v>1003</v>
      </c>
      <c r="E1246" s="253" t="s">
        <v>259</v>
      </c>
      <c r="F1246" s="254" t="s">
        <v>257</v>
      </c>
      <c r="G1246" s="255">
        <v>222</v>
      </c>
      <c r="H1246" s="251">
        <v>10341280</v>
      </c>
      <c r="I1246" s="251">
        <v>9779396.9</v>
      </c>
      <c r="J1246" s="246">
        <f t="shared" si="19"/>
        <v>561883.0999999996</v>
      </c>
    </row>
    <row r="1247" spans="1:10" ht="12.75">
      <c r="A1247" s="244" t="s">
        <v>717</v>
      </c>
      <c r="B1247" s="256">
        <v>200</v>
      </c>
      <c r="C1247" s="245">
        <v>274</v>
      </c>
      <c r="D1247" s="252">
        <v>1003</v>
      </c>
      <c r="E1247" s="253" t="s">
        <v>259</v>
      </c>
      <c r="F1247" s="254" t="s">
        <v>257</v>
      </c>
      <c r="G1247" s="255">
        <v>226</v>
      </c>
      <c r="H1247" s="251">
        <v>27120</v>
      </c>
      <c r="I1247" s="251">
        <v>27120</v>
      </c>
      <c r="J1247" s="246">
        <f t="shared" si="19"/>
        <v>0</v>
      </c>
    </row>
    <row r="1248" spans="1:10" ht="12.75">
      <c r="A1248" s="271" t="s">
        <v>760</v>
      </c>
      <c r="B1248" s="272">
        <v>200</v>
      </c>
      <c r="C1248" s="273">
        <v>274</v>
      </c>
      <c r="D1248" s="274">
        <v>1004</v>
      </c>
      <c r="E1248" s="275" t="s">
        <v>276</v>
      </c>
      <c r="F1248" s="276" t="s">
        <v>1008</v>
      </c>
      <c r="G1248" s="277" t="s">
        <v>1008</v>
      </c>
      <c r="H1248" s="278">
        <v>5334900</v>
      </c>
      <c r="I1248" s="278">
        <v>4865800</v>
      </c>
      <c r="J1248" s="279">
        <f t="shared" si="19"/>
        <v>469100</v>
      </c>
    </row>
    <row r="1249" spans="1:10" ht="33.75">
      <c r="A1249" s="271" t="s">
        <v>878</v>
      </c>
      <c r="B1249" s="272">
        <v>200</v>
      </c>
      <c r="C1249" s="273">
        <v>274</v>
      </c>
      <c r="D1249" s="274">
        <v>1004</v>
      </c>
      <c r="E1249" s="275" t="s">
        <v>425</v>
      </c>
      <c r="F1249" s="276" t="s">
        <v>1008</v>
      </c>
      <c r="G1249" s="277" t="s">
        <v>1008</v>
      </c>
      <c r="H1249" s="278">
        <v>5334900</v>
      </c>
      <c r="I1249" s="278">
        <v>4865800</v>
      </c>
      <c r="J1249" s="279">
        <f t="shared" si="19"/>
        <v>469100</v>
      </c>
    </row>
    <row r="1250" spans="1:10" ht="45">
      <c r="A1250" s="271" t="s">
        <v>706</v>
      </c>
      <c r="B1250" s="272">
        <v>200</v>
      </c>
      <c r="C1250" s="273">
        <v>274</v>
      </c>
      <c r="D1250" s="274">
        <v>1004</v>
      </c>
      <c r="E1250" s="275" t="s">
        <v>260</v>
      </c>
      <c r="F1250" s="276" t="s">
        <v>1008</v>
      </c>
      <c r="G1250" s="277" t="s">
        <v>1008</v>
      </c>
      <c r="H1250" s="278">
        <v>1462800</v>
      </c>
      <c r="I1250" s="278">
        <v>1462800</v>
      </c>
      <c r="J1250" s="279">
        <f t="shared" si="19"/>
        <v>0</v>
      </c>
    </row>
    <row r="1251" spans="1:10" ht="22.5">
      <c r="A1251" s="271" t="s">
        <v>49</v>
      </c>
      <c r="B1251" s="272">
        <v>200</v>
      </c>
      <c r="C1251" s="273">
        <v>274</v>
      </c>
      <c r="D1251" s="274">
        <v>1004</v>
      </c>
      <c r="E1251" s="275" t="s">
        <v>260</v>
      </c>
      <c r="F1251" s="280" t="s">
        <v>284</v>
      </c>
      <c r="G1251" s="277" t="s">
        <v>1008</v>
      </c>
      <c r="H1251" s="278">
        <v>1462800</v>
      </c>
      <c r="I1251" s="278">
        <v>1462800</v>
      </c>
      <c r="J1251" s="279">
        <f t="shared" si="19"/>
        <v>0</v>
      </c>
    </row>
    <row r="1252" spans="1:10" ht="12.75">
      <c r="A1252" s="244" t="s">
        <v>719</v>
      </c>
      <c r="B1252" s="256">
        <v>200</v>
      </c>
      <c r="C1252" s="245">
        <v>274</v>
      </c>
      <c r="D1252" s="252">
        <v>1004</v>
      </c>
      <c r="E1252" s="253" t="s">
        <v>260</v>
      </c>
      <c r="F1252" s="254" t="s">
        <v>284</v>
      </c>
      <c r="G1252" s="255">
        <v>310</v>
      </c>
      <c r="H1252" s="251">
        <v>1462800</v>
      </c>
      <c r="I1252" s="251">
        <v>1462800</v>
      </c>
      <c r="J1252" s="246">
        <f t="shared" si="19"/>
        <v>0</v>
      </c>
    </row>
    <row r="1253" spans="1:10" ht="33.75">
      <c r="A1253" s="271" t="s">
        <v>707</v>
      </c>
      <c r="B1253" s="272">
        <v>200</v>
      </c>
      <c r="C1253" s="273">
        <v>274</v>
      </c>
      <c r="D1253" s="274">
        <v>1004</v>
      </c>
      <c r="E1253" s="275" t="s">
        <v>261</v>
      </c>
      <c r="F1253" s="276" t="s">
        <v>1008</v>
      </c>
      <c r="G1253" s="277" t="s">
        <v>1008</v>
      </c>
      <c r="H1253" s="278">
        <v>3872100</v>
      </c>
      <c r="I1253" s="278">
        <v>3403000</v>
      </c>
      <c r="J1253" s="279">
        <f t="shared" si="19"/>
        <v>469100</v>
      </c>
    </row>
    <row r="1254" spans="1:10" ht="22.5">
      <c r="A1254" s="271" t="s">
        <v>49</v>
      </c>
      <c r="B1254" s="272">
        <v>200</v>
      </c>
      <c r="C1254" s="273">
        <v>274</v>
      </c>
      <c r="D1254" s="274">
        <v>1004</v>
      </c>
      <c r="E1254" s="275" t="s">
        <v>261</v>
      </c>
      <c r="F1254" s="280" t="s">
        <v>284</v>
      </c>
      <c r="G1254" s="277" t="s">
        <v>1008</v>
      </c>
      <c r="H1254" s="278">
        <v>3872100</v>
      </c>
      <c r="I1254" s="278">
        <v>3403000</v>
      </c>
      <c r="J1254" s="279">
        <f t="shared" si="19"/>
        <v>469100</v>
      </c>
    </row>
    <row r="1255" spans="1:10" ht="12.75">
      <c r="A1255" s="244" t="s">
        <v>719</v>
      </c>
      <c r="B1255" s="256">
        <v>200</v>
      </c>
      <c r="C1255" s="245">
        <v>274</v>
      </c>
      <c r="D1255" s="252">
        <v>1004</v>
      </c>
      <c r="E1255" s="253" t="s">
        <v>261</v>
      </c>
      <c r="F1255" s="254" t="s">
        <v>284</v>
      </c>
      <c r="G1255" s="255">
        <v>310</v>
      </c>
      <c r="H1255" s="251">
        <v>3872100</v>
      </c>
      <c r="I1255" s="251">
        <v>3403000</v>
      </c>
      <c r="J1255" s="246">
        <f t="shared" si="19"/>
        <v>469100</v>
      </c>
    </row>
    <row r="1256" spans="1:10" ht="33.75">
      <c r="A1256" s="271" t="s">
        <v>931</v>
      </c>
      <c r="B1256" s="272">
        <v>200</v>
      </c>
      <c r="C1256" s="273">
        <v>278</v>
      </c>
      <c r="D1256" s="274" t="s">
        <v>0</v>
      </c>
      <c r="E1256" s="275" t="s">
        <v>276</v>
      </c>
      <c r="F1256" s="276" t="s">
        <v>1008</v>
      </c>
      <c r="G1256" s="277" t="s">
        <v>1008</v>
      </c>
      <c r="H1256" s="278">
        <v>142127000.82999998</v>
      </c>
      <c r="I1256" s="278">
        <v>139334137.95000002</v>
      </c>
      <c r="J1256" s="279">
        <f t="shared" si="19"/>
        <v>2792862.8799999654</v>
      </c>
    </row>
    <row r="1257" spans="1:10" ht="12.75">
      <c r="A1257" s="271" t="s">
        <v>388</v>
      </c>
      <c r="B1257" s="272">
        <v>200</v>
      </c>
      <c r="C1257" s="273">
        <v>278</v>
      </c>
      <c r="D1257" s="274">
        <v>300</v>
      </c>
      <c r="E1257" s="275" t="s">
        <v>276</v>
      </c>
      <c r="F1257" s="276" t="s">
        <v>1008</v>
      </c>
      <c r="G1257" s="277" t="s">
        <v>1008</v>
      </c>
      <c r="H1257" s="278">
        <v>142127000.82999998</v>
      </c>
      <c r="I1257" s="278">
        <v>139334137.95000002</v>
      </c>
      <c r="J1257" s="279">
        <f t="shared" si="19"/>
        <v>2792862.8799999654</v>
      </c>
    </row>
    <row r="1258" spans="1:10" ht="22.5">
      <c r="A1258" s="271" t="s">
        <v>985</v>
      </c>
      <c r="B1258" s="272">
        <v>200</v>
      </c>
      <c r="C1258" s="273">
        <v>278</v>
      </c>
      <c r="D1258" s="274">
        <v>309</v>
      </c>
      <c r="E1258" s="275" t="s">
        <v>276</v>
      </c>
      <c r="F1258" s="276" t="s">
        <v>1008</v>
      </c>
      <c r="G1258" s="277" t="s">
        <v>1008</v>
      </c>
      <c r="H1258" s="278">
        <v>142127000.82999998</v>
      </c>
      <c r="I1258" s="278">
        <v>139334137.95000002</v>
      </c>
      <c r="J1258" s="279">
        <f t="shared" si="19"/>
        <v>2792862.8799999654</v>
      </c>
    </row>
    <row r="1259" spans="1:10" ht="56.25">
      <c r="A1259" s="271" t="s">
        <v>1030</v>
      </c>
      <c r="B1259" s="272">
        <v>200</v>
      </c>
      <c r="C1259" s="273">
        <v>278</v>
      </c>
      <c r="D1259" s="274">
        <v>309</v>
      </c>
      <c r="E1259" s="275" t="s">
        <v>262</v>
      </c>
      <c r="F1259" s="276" t="s">
        <v>1008</v>
      </c>
      <c r="G1259" s="277" t="s">
        <v>1008</v>
      </c>
      <c r="H1259" s="278">
        <v>141249500.82999998</v>
      </c>
      <c r="I1259" s="278">
        <v>138456637.95000002</v>
      </c>
      <c r="J1259" s="279">
        <f t="shared" si="19"/>
        <v>2792862.8799999654</v>
      </c>
    </row>
    <row r="1260" spans="1:10" ht="12.75">
      <c r="A1260" s="271" t="s">
        <v>123</v>
      </c>
      <c r="B1260" s="272">
        <v>200</v>
      </c>
      <c r="C1260" s="273">
        <v>278</v>
      </c>
      <c r="D1260" s="274">
        <v>309</v>
      </c>
      <c r="E1260" s="275" t="s">
        <v>263</v>
      </c>
      <c r="F1260" s="276" t="s">
        <v>1008</v>
      </c>
      <c r="G1260" s="277" t="s">
        <v>1008</v>
      </c>
      <c r="H1260" s="278">
        <v>48017163.01</v>
      </c>
      <c r="I1260" s="278">
        <v>47400058.3</v>
      </c>
      <c r="J1260" s="279">
        <f t="shared" si="19"/>
        <v>617104.7100000009</v>
      </c>
    </row>
    <row r="1261" spans="1:10" ht="22.5">
      <c r="A1261" s="271" t="s">
        <v>47</v>
      </c>
      <c r="B1261" s="272">
        <v>200</v>
      </c>
      <c r="C1261" s="273">
        <v>278</v>
      </c>
      <c r="D1261" s="274">
        <v>309</v>
      </c>
      <c r="E1261" s="275" t="s">
        <v>263</v>
      </c>
      <c r="F1261" s="280" t="s">
        <v>280</v>
      </c>
      <c r="G1261" s="277" t="s">
        <v>1008</v>
      </c>
      <c r="H1261" s="278">
        <v>35179083.83</v>
      </c>
      <c r="I1261" s="278">
        <v>35179083.83</v>
      </c>
      <c r="J1261" s="279">
        <f t="shared" si="19"/>
        <v>0</v>
      </c>
    </row>
    <row r="1262" spans="1:10" ht="12.75">
      <c r="A1262" s="244" t="s">
        <v>1020</v>
      </c>
      <c r="B1262" s="256">
        <v>200</v>
      </c>
      <c r="C1262" s="245">
        <v>278</v>
      </c>
      <c r="D1262" s="252">
        <v>309</v>
      </c>
      <c r="E1262" s="253" t="s">
        <v>263</v>
      </c>
      <c r="F1262" s="254" t="s">
        <v>280</v>
      </c>
      <c r="G1262" s="255">
        <v>211</v>
      </c>
      <c r="H1262" s="251">
        <v>27707158.48</v>
      </c>
      <c r="I1262" s="251">
        <v>27707158.48</v>
      </c>
      <c r="J1262" s="246">
        <f t="shared" si="19"/>
        <v>0</v>
      </c>
    </row>
    <row r="1263" spans="1:10" ht="12.75">
      <c r="A1263" s="244" t="s">
        <v>712</v>
      </c>
      <c r="B1263" s="256">
        <v>200</v>
      </c>
      <c r="C1263" s="245">
        <v>278</v>
      </c>
      <c r="D1263" s="252">
        <v>309</v>
      </c>
      <c r="E1263" s="253" t="s">
        <v>263</v>
      </c>
      <c r="F1263" s="254" t="s">
        <v>280</v>
      </c>
      <c r="G1263" s="255">
        <v>213</v>
      </c>
      <c r="H1263" s="251">
        <v>7471925.35</v>
      </c>
      <c r="I1263" s="251">
        <v>7471925.35</v>
      </c>
      <c r="J1263" s="246">
        <f t="shared" si="19"/>
        <v>0</v>
      </c>
    </row>
    <row r="1264" spans="1:10" ht="22.5">
      <c r="A1264" s="271" t="s">
        <v>48</v>
      </c>
      <c r="B1264" s="272">
        <v>200</v>
      </c>
      <c r="C1264" s="273">
        <v>278</v>
      </c>
      <c r="D1264" s="274">
        <v>309</v>
      </c>
      <c r="E1264" s="275" t="s">
        <v>263</v>
      </c>
      <c r="F1264" s="280" t="s">
        <v>282</v>
      </c>
      <c r="G1264" s="277" t="s">
        <v>1008</v>
      </c>
      <c r="H1264" s="278">
        <v>2329397</v>
      </c>
      <c r="I1264" s="278">
        <v>2326342</v>
      </c>
      <c r="J1264" s="279">
        <f t="shared" si="19"/>
        <v>3055</v>
      </c>
    </row>
    <row r="1265" spans="1:10" ht="12.75">
      <c r="A1265" s="244" t="s">
        <v>711</v>
      </c>
      <c r="B1265" s="256">
        <v>200</v>
      </c>
      <c r="C1265" s="245">
        <v>278</v>
      </c>
      <c r="D1265" s="252">
        <v>309</v>
      </c>
      <c r="E1265" s="253" t="s">
        <v>263</v>
      </c>
      <c r="F1265" s="254" t="s">
        <v>282</v>
      </c>
      <c r="G1265" s="255">
        <v>212</v>
      </c>
      <c r="H1265" s="251">
        <v>1805697</v>
      </c>
      <c r="I1265" s="251">
        <v>1805697</v>
      </c>
      <c r="J1265" s="246">
        <f t="shared" si="19"/>
        <v>0</v>
      </c>
    </row>
    <row r="1266" spans="1:10" ht="12.75">
      <c r="A1266" s="244" t="s">
        <v>714</v>
      </c>
      <c r="B1266" s="256">
        <v>200</v>
      </c>
      <c r="C1266" s="245">
        <v>278</v>
      </c>
      <c r="D1266" s="252">
        <v>309</v>
      </c>
      <c r="E1266" s="253" t="s">
        <v>263</v>
      </c>
      <c r="F1266" s="254" t="s">
        <v>282</v>
      </c>
      <c r="G1266" s="255">
        <v>222</v>
      </c>
      <c r="H1266" s="251">
        <v>264140</v>
      </c>
      <c r="I1266" s="251">
        <v>264140</v>
      </c>
      <c r="J1266" s="246">
        <f t="shared" si="19"/>
        <v>0</v>
      </c>
    </row>
    <row r="1267" spans="1:10" ht="12.75">
      <c r="A1267" s="244" t="s">
        <v>717</v>
      </c>
      <c r="B1267" s="256">
        <v>200</v>
      </c>
      <c r="C1267" s="245">
        <v>278</v>
      </c>
      <c r="D1267" s="252">
        <v>309</v>
      </c>
      <c r="E1267" s="253" t="s">
        <v>263</v>
      </c>
      <c r="F1267" s="254" t="s">
        <v>282</v>
      </c>
      <c r="G1267" s="255">
        <v>226</v>
      </c>
      <c r="H1267" s="251">
        <v>259560</v>
      </c>
      <c r="I1267" s="251">
        <v>256505</v>
      </c>
      <c r="J1267" s="246">
        <f t="shared" si="19"/>
        <v>3055</v>
      </c>
    </row>
    <row r="1268" spans="1:10" ht="22.5">
      <c r="A1268" s="271" t="s">
        <v>49</v>
      </c>
      <c r="B1268" s="272">
        <v>200</v>
      </c>
      <c r="C1268" s="273">
        <v>278</v>
      </c>
      <c r="D1268" s="274">
        <v>309</v>
      </c>
      <c r="E1268" s="275" t="s">
        <v>263</v>
      </c>
      <c r="F1268" s="280" t="s">
        <v>284</v>
      </c>
      <c r="G1268" s="277" t="s">
        <v>1008</v>
      </c>
      <c r="H1268" s="278">
        <v>10487566.18</v>
      </c>
      <c r="I1268" s="278">
        <v>9873517.15</v>
      </c>
      <c r="J1268" s="279">
        <f t="shared" si="19"/>
        <v>614049.0299999993</v>
      </c>
    </row>
    <row r="1269" spans="1:10" ht="12.75">
      <c r="A1269" s="244" t="s">
        <v>713</v>
      </c>
      <c r="B1269" s="256">
        <v>200</v>
      </c>
      <c r="C1269" s="245">
        <v>278</v>
      </c>
      <c r="D1269" s="252">
        <v>309</v>
      </c>
      <c r="E1269" s="253" t="s">
        <v>263</v>
      </c>
      <c r="F1269" s="254" t="s">
        <v>284</v>
      </c>
      <c r="G1269" s="255">
        <v>221</v>
      </c>
      <c r="H1269" s="251">
        <v>1484509</v>
      </c>
      <c r="I1269" s="251">
        <v>1476578.09</v>
      </c>
      <c r="J1269" s="246">
        <f t="shared" si="19"/>
        <v>7930.909999999916</v>
      </c>
    </row>
    <row r="1270" spans="1:10" ht="12.75">
      <c r="A1270" s="244" t="s">
        <v>714</v>
      </c>
      <c r="B1270" s="256">
        <v>200</v>
      </c>
      <c r="C1270" s="245">
        <v>278</v>
      </c>
      <c r="D1270" s="252">
        <v>309</v>
      </c>
      <c r="E1270" s="253" t="s">
        <v>263</v>
      </c>
      <c r="F1270" s="254" t="s">
        <v>284</v>
      </c>
      <c r="G1270" s="255">
        <v>222</v>
      </c>
      <c r="H1270" s="251">
        <v>29734</v>
      </c>
      <c r="I1270" s="251">
        <v>29733.6</v>
      </c>
      <c r="J1270" s="246">
        <f t="shared" si="19"/>
        <v>0.4000000000014552</v>
      </c>
    </row>
    <row r="1271" spans="1:10" ht="12.75">
      <c r="A1271" s="244" t="s">
        <v>715</v>
      </c>
      <c r="B1271" s="256">
        <v>200</v>
      </c>
      <c r="C1271" s="245">
        <v>278</v>
      </c>
      <c r="D1271" s="252">
        <v>309</v>
      </c>
      <c r="E1271" s="253" t="s">
        <v>263</v>
      </c>
      <c r="F1271" s="254" t="s">
        <v>284</v>
      </c>
      <c r="G1271" s="255">
        <v>223</v>
      </c>
      <c r="H1271" s="251">
        <v>3347237.18</v>
      </c>
      <c r="I1271" s="251">
        <v>2855648.8</v>
      </c>
      <c r="J1271" s="246">
        <f t="shared" si="19"/>
        <v>491588.38000000035</v>
      </c>
    </row>
    <row r="1272" spans="1:10" ht="12.75">
      <c r="A1272" s="244" t="s">
        <v>716</v>
      </c>
      <c r="B1272" s="256">
        <v>200</v>
      </c>
      <c r="C1272" s="245">
        <v>278</v>
      </c>
      <c r="D1272" s="252">
        <v>309</v>
      </c>
      <c r="E1272" s="253" t="s">
        <v>263</v>
      </c>
      <c r="F1272" s="254" t="s">
        <v>284</v>
      </c>
      <c r="G1272" s="255">
        <v>225</v>
      </c>
      <c r="H1272" s="251">
        <v>206968</v>
      </c>
      <c r="I1272" s="251">
        <v>206964.88</v>
      </c>
      <c r="J1272" s="246">
        <f t="shared" si="19"/>
        <v>3.1199999999953434</v>
      </c>
    </row>
    <row r="1273" spans="1:10" ht="12.75">
      <c r="A1273" s="244" t="s">
        <v>717</v>
      </c>
      <c r="B1273" s="256">
        <v>200</v>
      </c>
      <c r="C1273" s="245">
        <v>278</v>
      </c>
      <c r="D1273" s="252">
        <v>309</v>
      </c>
      <c r="E1273" s="253" t="s">
        <v>263</v>
      </c>
      <c r="F1273" s="254" t="s">
        <v>284</v>
      </c>
      <c r="G1273" s="255">
        <v>226</v>
      </c>
      <c r="H1273" s="251">
        <v>2424245</v>
      </c>
      <c r="I1273" s="251">
        <v>2424244.26</v>
      </c>
      <c r="J1273" s="246">
        <f t="shared" si="19"/>
        <v>0.7400000002235174</v>
      </c>
    </row>
    <row r="1274" spans="1:10" ht="12.75">
      <c r="A1274" s="244" t="s">
        <v>718</v>
      </c>
      <c r="B1274" s="256">
        <v>200</v>
      </c>
      <c r="C1274" s="245">
        <v>278</v>
      </c>
      <c r="D1274" s="252">
        <v>309</v>
      </c>
      <c r="E1274" s="253" t="s">
        <v>263</v>
      </c>
      <c r="F1274" s="254" t="s">
        <v>284</v>
      </c>
      <c r="G1274" s="255">
        <v>290</v>
      </c>
      <c r="H1274" s="251">
        <v>85045</v>
      </c>
      <c r="I1274" s="251">
        <v>85045</v>
      </c>
      <c r="J1274" s="246">
        <f t="shared" si="19"/>
        <v>0</v>
      </c>
    </row>
    <row r="1275" spans="1:10" ht="12.75">
      <c r="A1275" s="244" t="s">
        <v>719</v>
      </c>
      <c r="B1275" s="256">
        <v>200</v>
      </c>
      <c r="C1275" s="245">
        <v>278</v>
      </c>
      <c r="D1275" s="252">
        <v>309</v>
      </c>
      <c r="E1275" s="253" t="s">
        <v>263</v>
      </c>
      <c r="F1275" s="254" t="s">
        <v>284</v>
      </c>
      <c r="G1275" s="255">
        <v>310</v>
      </c>
      <c r="H1275" s="251">
        <v>279651</v>
      </c>
      <c r="I1275" s="251">
        <v>279650.9</v>
      </c>
      <c r="J1275" s="246">
        <f t="shared" si="19"/>
        <v>0.09999999997671694</v>
      </c>
    </row>
    <row r="1276" spans="1:10" ht="12.75">
      <c r="A1276" s="244" t="s">
        <v>720</v>
      </c>
      <c r="B1276" s="256">
        <v>200</v>
      </c>
      <c r="C1276" s="245">
        <v>278</v>
      </c>
      <c r="D1276" s="252">
        <v>309</v>
      </c>
      <c r="E1276" s="253" t="s">
        <v>263</v>
      </c>
      <c r="F1276" s="254" t="s">
        <v>284</v>
      </c>
      <c r="G1276" s="255">
        <v>340</v>
      </c>
      <c r="H1276" s="251">
        <v>2630177</v>
      </c>
      <c r="I1276" s="251">
        <v>2515651.62</v>
      </c>
      <c r="J1276" s="246">
        <f t="shared" si="19"/>
        <v>114525.37999999989</v>
      </c>
    </row>
    <row r="1277" spans="1:10" ht="12.75">
      <c r="A1277" s="271" t="s">
        <v>965</v>
      </c>
      <c r="B1277" s="272">
        <v>200</v>
      </c>
      <c r="C1277" s="273">
        <v>278</v>
      </c>
      <c r="D1277" s="274">
        <v>309</v>
      </c>
      <c r="E1277" s="275" t="s">
        <v>263</v>
      </c>
      <c r="F1277" s="280" t="s">
        <v>286</v>
      </c>
      <c r="G1277" s="277" t="s">
        <v>1008</v>
      </c>
      <c r="H1277" s="278">
        <v>21116</v>
      </c>
      <c r="I1277" s="278">
        <v>21115.32</v>
      </c>
      <c r="J1277" s="279">
        <f t="shared" si="19"/>
        <v>0.680000000000291</v>
      </c>
    </row>
    <row r="1278" spans="1:10" ht="12.75">
      <c r="A1278" s="244" t="s">
        <v>718</v>
      </c>
      <c r="B1278" s="256">
        <v>200</v>
      </c>
      <c r="C1278" s="245">
        <v>278</v>
      </c>
      <c r="D1278" s="252">
        <v>309</v>
      </c>
      <c r="E1278" s="253" t="s">
        <v>263</v>
      </c>
      <c r="F1278" s="254" t="s">
        <v>286</v>
      </c>
      <c r="G1278" s="255">
        <v>290</v>
      </c>
      <c r="H1278" s="251">
        <v>21116</v>
      </c>
      <c r="I1278" s="251">
        <v>21115.32</v>
      </c>
      <c r="J1278" s="246">
        <f t="shared" si="19"/>
        <v>0.680000000000291</v>
      </c>
    </row>
    <row r="1279" spans="1:10" ht="56.25">
      <c r="A1279" s="271" t="s">
        <v>966</v>
      </c>
      <c r="B1279" s="272">
        <v>200</v>
      </c>
      <c r="C1279" s="273">
        <v>278</v>
      </c>
      <c r="D1279" s="274">
        <v>309</v>
      </c>
      <c r="E1279" s="275" t="s">
        <v>264</v>
      </c>
      <c r="F1279" s="276" t="s">
        <v>1008</v>
      </c>
      <c r="G1279" s="277" t="s">
        <v>1008</v>
      </c>
      <c r="H1279" s="278">
        <v>2576217.17</v>
      </c>
      <c r="I1279" s="278">
        <v>2576217.17</v>
      </c>
      <c r="J1279" s="279">
        <f t="shared" si="19"/>
        <v>0</v>
      </c>
    </row>
    <row r="1280" spans="1:10" ht="22.5">
      <c r="A1280" s="271" t="s">
        <v>47</v>
      </c>
      <c r="B1280" s="272">
        <v>200</v>
      </c>
      <c r="C1280" s="273">
        <v>278</v>
      </c>
      <c r="D1280" s="274">
        <v>309</v>
      </c>
      <c r="E1280" s="275" t="s">
        <v>264</v>
      </c>
      <c r="F1280" s="280" t="s">
        <v>280</v>
      </c>
      <c r="G1280" s="277" t="s">
        <v>1008</v>
      </c>
      <c r="H1280" s="278">
        <v>2576217.17</v>
      </c>
      <c r="I1280" s="278">
        <v>2576217.17</v>
      </c>
      <c r="J1280" s="279">
        <f t="shared" si="19"/>
        <v>0</v>
      </c>
    </row>
    <row r="1281" spans="1:10" ht="12.75">
      <c r="A1281" s="244" t="s">
        <v>1020</v>
      </c>
      <c r="B1281" s="256">
        <v>200</v>
      </c>
      <c r="C1281" s="245">
        <v>278</v>
      </c>
      <c r="D1281" s="252">
        <v>309</v>
      </c>
      <c r="E1281" s="253" t="s">
        <v>264</v>
      </c>
      <c r="F1281" s="254" t="s">
        <v>280</v>
      </c>
      <c r="G1281" s="255">
        <v>211</v>
      </c>
      <c r="H1281" s="251">
        <v>2040188.14</v>
      </c>
      <c r="I1281" s="251">
        <v>2040188.14</v>
      </c>
      <c r="J1281" s="246">
        <f t="shared" si="19"/>
        <v>0</v>
      </c>
    </row>
    <row r="1282" spans="1:10" ht="12.75">
      <c r="A1282" s="244" t="s">
        <v>712</v>
      </c>
      <c r="B1282" s="256">
        <v>200</v>
      </c>
      <c r="C1282" s="245">
        <v>278</v>
      </c>
      <c r="D1282" s="252">
        <v>309</v>
      </c>
      <c r="E1282" s="253" t="s">
        <v>264</v>
      </c>
      <c r="F1282" s="254" t="s">
        <v>280</v>
      </c>
      <c r="G1282" s="255">
        <v>213</v>
      </c>
      <c r="H1282" s="251">
        <v>536029.03</v>
      </c>
      <c r="I1282" s="251">
        <v>536029.03</v>
      </c>
      <c r="J1282" s="246">
        <f t="shared" si="19"/>
        <v>0</v>
      </c>
    </row>
    <row r="1283" spans="1:10" ht="33.75">
      <c r="A1283" s="271" t="s">
        <v>990</v>
      </c>
      <c r="B1283" s="272">
        <v>200</v>
      </c>
      <c r="C1283" s="273">
        <v>278</v>
      </c>
      <c r="D1283" s="274">
        <v>309</v>
      </c>
      <c r="E1283" s="275" t="s">
        <v>265</v>
      </c>
      <c r="F1283" s="276" t="s">
        <v>1008</v>
      </c>
      <c r="G1283" s="277" t="s">
        <v>1008</v>
      </c>
      <c r="H1283" s="278">
        <v>54230620.65</v>
      </c>
      <c r="I1283" s="278">
        <v>52054939.41</v>
      </c>
      <c r="J1283" s="279">
        <f t="shared" si="19"/>
        <v>2175681.240000002</v>
      </c>
    </row>
    <row r="1284" spans="1:10" ht="22.5">
      <c r="A1284" s="271" t="s">
        <v>452</v>
      </c>
      <c r="B1284" s="272">
        <v>200</v>
      </c>
      <c r="C1284" s="273">
        <v>278</v>
      </c>
      <c r="D1284" s="274">
        <v>309</v>
      </c>
      <c r="E1284" s="275" t="s">
        <v>265</v>
      </c>
      <c r="F1284" s="280" t="s">
        <v>295</v>
      </c>
      <c r="G1284" s="277" t="s">
        <v>1008</v>
      </c>
      <c r="H1284" s="278">
        <v>18701765</v>
      </c>
      <c r="I1284" s="278">
        <v>18701765</v>
      </c>
      <c r="J1284" s="279">
        <f t="shared" si="19"/>
        <v>0</v>
      </c>
    </row>
    <row r="1285" spans="1:10" ht="12.75">
      <c r="A1285" s="244" t="s">
        <v>1020</v>
      </c>
      <c r="B1285" s="256">
        <v>200</v>
      </c>
      <c r="C1285" s="245">
        <v>278</v>
      </c>
      <c r="D1285" s="252">
        <v>309</v>
      </c>
      <c r="E1285" s="253" t="s">
        <v>265</v>
      </c>
      <c r="F1285" s="254" t="s">
        <v>295</v>
      </c>
      <c r="G1285" s="255">
        <v>211</v>
      </c>
      <c r="H1285" s="251">
        <v>14787613.72</v>
      </c>
      <c r="I1285" s="251">
        <v>14787613.72</v>
      </c>
      <c r="J1285" s="246">
        <f t="shared" si="19"/>
        <v>0</v>
      </c>
    </row>
    <row r="1286" spans="1:10" ht="12.75">
      <c r="A1286" s="244" t="s">
        <v>712</v>
      </c>
      <c r="B1286" s="256">
        <v>200</v>
      </c>
      <c r="C1286" s="245">
        <v>278</v>
      </c>
      <c r="D1286" s="252">
        <v>309</v>
      </c>
      <c r="E1286" s="253" t="s">
        <v>265</v>
      </c>
      <c r="F1286" s="254" t="s">
        <v>295</v>
      </c>
      <c r="G1286" s="255">
        <v>213</v>
      </c>
      <c r="H1286" s="251">
        <v>3914151.28</v>
      </c>
      <c r="I1286" s="251">
        <v>3914151.28</v>
      </c>
      <c r="J1286" s="246">
        <f t="shared" si="19"/>
        <v>0</v>
      </c>
    </row>
    <row r="1287" spans="1:10" ht="22.5">
      <c r="A1287" s="271" t="s">
        <v>453</v>
      </c>
      <c r="B1287" s="272">
        <v>200</v>
      </c>
      <c r="C1287" s="273">
        <v>278</v>
      </c>
      <c r="D1287" s="274">
        <v>309</v>
      </c>
      <c r="E1287" s="275" t="s">
        <v>265</v>
      </c>
      <c r="F1287" s="280" t="s">
        <v>296</v>
      </c>
      <c r="G1287" s="277" t="s">
        <v>1008</v>
      </c>
      <c r="H1287" s="278">
        <v>701474</v>
      </c>
      <c r="I1287" s="278">
        <v>697218.9</v>
      </c>
      <c r="J1287" s="279">
        <f t="shared" si="19"/>
        <v>4255.099999999977</v>
      </c>
    </row>
    <row r="1288" spans="1:10" ht="12.75">
      <c r="A1288" s="244" t="s">
        <v>711</v>
      </c>
      <c r="B1288" s="256">
        <v>200</v>
      </c>
      <c r="C1288" s="245">
        <v>278</v>
      </c>
      <c r="D1288" s="252">
        <v>309</v>
      </c>
      <c r="E1288" s="253" t="s">
        <v>265</v>
      </c>
      <c r="F1288" s="254" t="s">
        <v>296</v>
      </c>
      <c r="G1288" s="255">
        <v>212</v>
      </c>
      <c r="H1288" s="251">
        <v>516474</v>
      </c>
      <c r="I1288" s="251">
        <v>516473.9</v>
      </c>
      <c r="J1288" s="246">
        <f aca="true" t="shared" si="20" ref="J1288:J1351">H1288-I1288</f>
        <v>0.09999999997671694</v>
      </c>
    </row>
    <row r="1289" spans="1:10" ht="12.75">
      <c r="A1289" s="244" t="s">
        <v>714</v>
      </c>
      <c r="B1289" s="256">
        <v>200</v>
      </c>
      <c r="C1289" s="245">
        <v>278</v>
      </c>
      <c r="D1289" s="252">
        <v>309</v>
      </c>
      <c r="E1289" s="253" t="s">
        <v>265</v>
      </c>
      <c r="F1289" s="254" t="s">
        <v>296</v>
      </c>
      <c r="G1289" s="255">
        <v>222</v>
      </c>
      <c r="H1289" s="251">
        <v>102225</v>
      </c>
      <c r="I1289" s="251">
        <v>102225</v>
      </c>
      <c r="J1289" s="246">
        <f t="shared" si="20"/>
        <v>0</v>
      </c>
    </row>
    <row r="1290" spans="1:10" ht="12.75">
      <c r="A1290" s="244" t="s">
        <v>717</v>
      </c>
      <c r="B1290" s="256">
        <v>200</v>
      </c>
      <c r="C1290" s="245">
        <v>278</v>
      </c>
      <c r="D1290" s="252">
        <v>309</v>
      </c>
      <c r="E1290" s="253" t="s">
        <v>265</v>
      </c>
      <c r="F1290" s="254" t="s">
        <v>296</v>
      </c>
      <c r="G1290" s="255">
        <v>226</v>
      </c>
      <c r="H1290" s="251">
        <v>82775</v>
      </c>
      <c r="I1290" s="251">
        <v>78520</v>
      </c>
      <c r="J1290" s="246">
        <f t="shared" si="20"/>
        <v>4255</v>
      </c>
    </row>
    <row r="1291" spans="1:10" ht="22.5">
      <c r="A1291" s="271" t="s">
        <v>49</v>
      </c>
      <c r="B1291" s="272">
        <v>200</v>
      </c>
      <c r="C1291" s="273">
        <v>278</v>
      </c>
      <c r="D1291" s="274">
        <v>309</v>
      </c>
      <c r="E1291" s="275" t="s">
        <v>265</v>
      </c>
      <c r="F1291" s="280" t="s">
        <v>284</v>
      </c>
      <c r="G1291" s="277" t="s">
        <v>1008</v>
      </c>
      <c r="H1291" s="278">
        <v>34827281.65</v>
      </c>
      <c r="I1291" s="278">
        <v>32655855.51</v>
      </c>
      <c r="J1291" s="279">
        <f t="shared" si="20"/>
        <v>2171426.139999997</v>
      </c>
    </row>
    <row r="1292" spans="1:10" ht="12.75">
      <c r="A1292" s="244" t="s">
        <v>714</v>
      </c>
      <c r="B1292" s="256">
        <v>200</v>
      </c>
      <c r="C1292" s="245">
        <v>278</v>
      </c>
      <c r="D1292" s="252">
        <v>309</v>
      </c>
      <c r="E1292" s="253" t="s">
        <v>265</v>
      </c>
      <c r="F1292" s="254" t="s">
        <v>284</v>
      </c>
      <c r="G1292" s="255">
        <v>222</v>
      </c>
      <c r="H1292" s="251">
        <v>3968691</v>
      </c>
      <c r="I1292" s="251">
        <v>2091604</v>
      </c>
      <c r="J1292" s="246">
        <f t="shared" si="20"/>
        <v>1877087</v>
      </c>
    </row>
    <row r="1293" spans="1:10" ht="12.75">
      <c r="A1293" s="244" t="s">
        <v>715</v>
      </c>
      <c r="B1293" s="256">
        <v>200</v>
      </c>
      <c r="C1293" s="245">
        <v>278</v>
      </c>
      <c r="D1293" s="252">
        <v>309</v>
      </c>
      <c r="E1293" s="253" t="s">
        <v>265</v>
      </c>
      <c r="F1293" s="254" t="s">
        <v>284</v>
      </c>
      <c r="G1293" s="255">
        <v>223</v>
      </c>
      <c r="H1293" s="251">
        <v>665262</v>
      </c>
      <c r="I1293" s="251">
        <v>651656.5</v>
      </c>
      <c r="J1293" s="246">
        <f t="shared" si="20"/>
        <v>13605.5</v>
      </c>
    </row>
    <row r="1294" spans="1:10" ht="12.75">
      <c r="A1294" s="244" t="s">
        <v>716</v>
      </c>
      <c r="B1294" s="256">
        <v>200</v>
      </c>
      <c r="C1294" s="245">
        <v>278</v>
      </c>
      <c r="D1294" s="252">
        <v>309</v>
      </c>
      <c r="E1294" s="253" t="s">
        <v>265</v>
      </c>
      <c r="F1294" s="254" t="s">
        <v>284</v>
      </c>
      <c r="G1294" s="255">
        <v>225</v>
      </c>
      <c r="H1294" s="251">
        <v>419138</v>
      </c>
      <c r="I1294" s="251">
        <v>419137.98</v>
      </c>
      <c r="J1294" s="246">
        <f t="shared" si="20"/>
        <v>0.02000000001862645</v>
      </c>
    </row>
    <row r="1295" spans="1:10" ht="12.75">
      <c r="A1295" s="244" t="s">
        <v>717</v>
      </c>
      <c r="B1295" s="256">
        <v>200</v>
      </c>
      <c r="C1295" s="245">
        <v>278</v>
      </c>
      <c r="D1295" s="252">
        <v>309</v>
      </c>
      <c r="E1295" s="253" t="s">
        <v>265</v>
      </c>
      <c r="F1295" s="254" t="s">
        <v>284</v>
      </c>
      <c r="G1295" s="255">
        <v>226</v>
      </c>
      <c r="H1295" s="251">
        <v>1077619</v>
      </c>
      <c r="I1295" s="251">
        <v>1077618.08</v>
      </c>
      <c r="J1295" s="246">
        <f t="shared" si="20"/>
        <v>0.9199999999254942</v>
      </c>
    </row>
    <row r="1296" spans="1:10" ht="12.75">
      <c r="A1296" s="244" t="s">
        <v>718</v>
      </c>
      <c r="B1296" s="256">
        <v>200</v>
      </c>
      <c r="C1296" s="245">
        <v>278</v>
      </c>
      <c r="D1296" s="252">
        <v>309</v>
      </c>
      <c r="E1296" s="253" t="s">
        <v>265</v>
      </c>
      <c r="F1296" s="254" t="s">
        <v>284</v>
      </c>
      <c r="G1296" s="255">
        <v>290</v>
      </c>
      <c r="H1296" s="251">
        <v>900</v>
      </c>
      <c r="I1296" s="251">
        <v>900</v>
      </c>
      <c r="J1296" s="246">
        <f t="shared" si="20"/>
        <v>0</v>
      </c>
    </row>
    <row r="1297" spans="1:10" ht="12.75">
      <c r="A1297" s="244" t="s">
        <v>719</v>
      </c>
      <c r="B1297" s="256">
        <v>200</v>
      </c>
      <c r="C1297" s="245">
        <v>278</v>
      </c>
      <c r="D1297" s="252">
        <v>309</v>
      </c>
      <c r="E1297" s="253" t="s">
        <v>265</v>
      </c>
      <c r="F1297" s="254" t="s">
        <v>284</v>
      </c>
      <c r="G1297" s="255">
        <v>310</v>
      </c>
      <c r="H1297" s="251">
        <v>16273445.15</v>
      </c>
      <c r="I1297" s="251">
        <v>16273444.4</v>
      </c>
      <c r="J1297" s="246">
        <f t="shared" si="20"/>
        <v>0.75</v>
      </c>
    </row>
    <row r="1298" spans="1:10" ht="12.75">
      <c r="A1298" s="244" t="s">
        <v>720</v>
      </c>
      <c r="B1298" s="256">
        <v>200</v>
      </c>
      <c r="C1298" s="245">
        <v>278</v>
      </c>
      <c r="D1298" s="252">
        <v>309</v>
      </c>
      <c r="E1298" s="253" t="s">
        <v>265</v>
      </c>
      <c r="F1298" s="254" t="s">
        <v>284</v>
      </c>
      <c r="G1298" s="255">
        <v>340</v>
      </c>
      <c r="H1298" s="251">
        <v>12422226.5</v>
      </c>
      <c r="I1298" s="251">
        <v>12141494.55</v>
      </c>
      <c r="J1298" s="246">
        <f t="shared" si="20"/>
        <v>280731.94999999925</v>
      </c>
    </row>
    <row r="1299" spans="1:10" ht="12.75">
      <c r="A1299" s="271" t="s">
        <v>965</v>
      </c>
      <c r="B1299" s="272">
        <v>200</v>
      </c>
      <c r="C1299" s="273">
        <v>278</v>
      </c>
      <c r="D1299" s="274">
        <v>309</v>
      </c>
      <c r="E1299" s="275" t="s">
        <v>265</v>
      </c>
      <c r="F1299" s="280" t="s">
        <v>286</v>
      </c>
      <c r="G1299" s="277" t="s">
        <v>1008</v>
      </c>
      <c r="H1299" s="278">
        <v>100</v>
      </c>
      <c r="I1299" s="278">
        <v>100</v>
      </c>
      <c r="J1299" s="279">
        <f t="shared" si="20"/>
        <v>0</v>
      </c>
    </row>
    <row r="1300" spans="1:10" ht="12.75">
      <c r="A1300" s="244" t="s">
        <v>718</v>
      </c>
      <c r="B1300" s="256">
        <v>200</v>
      </c>
      <c r="C1300" s="245">
        <v>278</v>
      </c>
      <c r="D1300" s="252">
        <v>309</v>
      </c>
      <c r="E1300" s="253" t="s">
        <v>265</v>
      </c>
      <c r="F1300" s="254" t="s">
        <v>286</v>
      </c>
      <c r="G1300" s="255">
        <v>290</v>
      </c>
      <c r="H1300" s="251">
        <v>100</v>
      </c>
      <c r="I1300" s="251">
        <v>100</v>
      </c>
      <c r="J1300" s="246">
        <f t="shared" si="20"/>
        <v>0</v>
      </c>
    </row>
    <row r="1301" spans="1:10" ht="22.5">
      <c r="A1301" s="271" t="s">
        <v>991</v>
      </c>
      <c r="B1301" s="272">
        <v>200</v>
      </c>
      <c r="C1301" s="273">
        <v>278</v>
      </c>
      <c r="D1301" s="274">
        <v>309</v>
      </c>
      <c r="E1301" s="275" t="s">
        <v>266</v>
      </c>
      <c r="F1301" s="276" t="s">
        <v>1008</v>
      </c>
      <c r="G1301" s="277" t="s">
        <v>1008</v>
      </c>
      <c r="H1301" s="278">
        <v>36425500</v>
      </c>
      <c r="I1301" s="278">
        <v>36425423.07</v>
      </c>
      <c r="J1301" s="279">
        <f t="shared" si="20"/>
        <v>76.92999999970198</v>
      </c>
    </row>
    <row r="1302" spans="1:10" ht="22.5">
      <c r="A1302" s="271" t="s">
        <v>452</v>
      </c>
      <c r="B1302" s="272">
        <v>200</v>
      </c>
      <c r="C1302" s="273">
        <v>278</v>
      </c>
      <c r="D1302" s="274">
        <v>309</v>
      </c>
      <c r="E1302" s="275" t="s">
        <v>266</v>
      </c>
      <c r="F1302" s="280" t="s">
        <v>295</v>
      </c>
      <c r="G1302" s="277" t="s">
        <v>1008</v>
      </c>
      <c r="H1302" s="278">
        <v>28674200</v>
      </c>
      <c r="I1302" s="278">
        <v>28674200</v>
      </c>
      <c r="J1302" s="279">
        <f t="shared" si="20"/>
        <v>0</v>
      </c>
    </row>
    <row r="1303" spans="1:10" ht="12.75">
      <c r="A1303" s="244" t="s">
        <v>1020</v>
      </c>
      <c r="B1303" s="256">
        <v>200</v>
      </c>
      <c r="C1303" s="245">
        <v>278</v>
      </c>
      <c r="D1303" s="252">
        <v>309</v>
      </c>
      <c r="E1303" s="253" t="s">
        <v>266</v>
      </c>
      <c r="F1303" s="254" t="s">
        <v>295</v>
      </c>
      <c r="G1303" s="255">
        <v>211</v>
      </c>
      <c r="H1303" s="251">
        <v>22630552.76</v>
      </c>
      <c r="I1303" s="251">
        <v>22630552.76</v>
      </c>
      <c r="J1303" s="246">
        <f t="shared" si="20"/>
        <v>0</v>
      </c>
    </row>
    <row r="1304" spans="1:10" ht="12.75">
      <c r="A1304" s="244" t="s">
        <v>712</v>
      </c>
      <c r="B1304" s="256">
        <v>200</v>
      </c>
      <c r="C1304" s="245">
        <v>278</v>
      </c>
      <c r="D1304" s="252">
        <v>309</v>
      </c>
      <c r="E1304" s="253" t="s">
        <v>266</v>
      </c>
      <c r="F1304" s="254" t="s">
        <v>295</v>
      </c>
      <c r="G1304" s="255">
        <v>213</v>
      </c>
      <c r="H1304" s="251">
        <v>6043647.24</v>
      </c>
      <c r="I1304" s="251">
        <v>6043647.24</v>
      </c>
      <c r="J1304" s="246">
        <f t="shared" si="20"/>
        <v>0</v>
      </c>
    </row>
    <row r="1305" spans="1:10" ht="22.5">
      <c r="A1305" s="271" t="s">
        <v>453</v>
      </c>
      <c r="B1305" s="272">
        <v>200</v>
      </c>
      <c r="C1305" s="273">
        <v>278</v>
      </c>
      <c r="D1305" s="274">
        <v>309</v>
      </c>
      <c r="E1305" s="275" t="s">
        <v>266</v>
      </c>
      <c r="F1305" s="280" t="s">
        <v>296</v>
      </c>
      <c r="G1305" s="277" t="s">
        <v>1008</v>
      </c>
      <c r="H1305" s="278">
        <v>1859526</v>
      </c>
      <c r="I1305" s="278">
        <v>1859525.31</v>
      </c>
      <c r="J1305" s="279">
        <f t="shared" si="20"/>
        <v>0.6899999999441206</v>
      </c>
    </row>
    <row r="1306" spans="1:10" ht="12.75">
      <c r="A1306" s="244" t="s">
        <v>711</v>
      </c>
      <c r="B1306" s="256">
        <v>200</v>
      </c>
      <c r="C1306" s="245">
        <v>278</v>
      </c>
      <c r="D1306" s="252">
        <v>309</v>
      </c>
      <c r="E1306" s="253" t="s">
        <v>266</v>
      </c>
      <c r="F1306" s="254" t="s">
        <v>296</v>
      </c>
      <c r="G1306" s="255">
        <v>212</v>
      </c>
      <c r="H1306" s="251">
        <v>1520991</v>
      </c>
      <c r="I1306" s="251">
        <v>1520990.31</v>
      </c>
      <c r="J1306" s="246">
        <f t="shared" si="20"/>
        <v>0.6899999999441206</v>
      </c>
    </row>
    <row r="1307" spans="1:10" ht="12.75">
      <c r="A1307" s="244" t="s">
        <v>714</v>
      </c>
      <c r="B1307" s="256">
        <v>200</v>
      </c>
      <c r="C1307" s="245">
        <v>278</v>
      </c>
      <c r="D1307" s="252">
        <v>309</v>
      </c>
      <c r="E1307" s="253" t="s">
        <v>266</v>
      </c>
      <c r="F1307" s="254" t="s">
        <v>296</v>
      </c>
      <c r="G1307" s="255">
        <v>222</v>
      </c>
      <c r="H1307" s="251">
        <v>153545</v>
      </c>
      <c r="I1307" s="251">
        <v>153545</v>
      </c>
      <c r="J1307" s="246">
        <f t="shared" si="20"/>
        <v>0</v>
      </c>
    </row>
    <row r="1308" spans="1:10" ht="12.75">
      <c r="A1308" s="244" t="s">
        <v>717</v>
      </c>
      <c r="B1308" s="256">
        <v>200</v>
      </c>
      <c r="C1308" s="245">
        <v>278</v>
      </c>
      <c r="D1308" s="252">
        <v>309</v>
      </c>
      <c r="E1308" s="253" t="s">
        <v>266</v>
      </c>
      <c r="F1308" s="254" t="s">
        <v>296</v>
      </c>
      <c r="G1308" s="255">
        <v>226</v>
      </c>
      <c r="H1308" s="251">
        <v>184990</v>
      </c>
      <c r="I1308" s="251">
        <v>184990</v>
      </c>
      <c r="J1308" s="246">
        <f t="shared" si="20"/>
        <v>0</v>
      </c>
    </row>
    <row r="1309" spans="1:10" ht="22.5">
      <c r="A1309" s="271" t="s">
        <v>49</v>
      </c>
      <c r="B1309" s="272">
        <v>200</v>
      </c>
      <c r="C1309" s="273">
        <v>278</v>
      </c>
      <c r="D1309" s="274">
        <v>309</v>
      </c>
      <c r="E1309" s="275" t="s">
        <v>266</v>
      </c>
      <c r="F1309" s="280" t="s">
        <v>284</v>
      </c>
      <c r="G1309" s="277" t="s">
        <v>1008</v>
      </c>
      <c r="H1309" s="278">
        <v>5891674</v>
      </c>
      <c r="I1309" s="278">
        <v>5891597.76</v>
      </c>
      <c r="J1309" s="279">
        <f t="shared" si="20"/>
        <v>76.24000000022352</v>
      </c>
    </row>
    <row r="1310" spans="1:10" ht="12.75">
      <c r="A1310" s="244" t="s">
        <v>714</v>
      </c>
      <c r="B1310" s="256">
        <v>200</v>
      </c>
      <c r="C1310" s="245">
        <v>278</v>
      </c>
      <c r="D1310" s="252">
        <v>309</v>
      </c>
      <c r="E1310" s="253" t="s">
        <v>266</v>
      </c>
      <c r="F1310" s="254" t="s">
        <v>284</v>
      </c>
      <c r="G1310" s="255">
        <v>222</v>
      </c>
      <c r="H1310" s="251">
        <v>1153580</v>
      </c>
      <c r="I1310" s="251">
        <v>1153579.86</v>
      </c>
      <c r="J1310" s="246">
        <f t="shared" si="20"/>
        <v>0.13999999989755452</v>
      </c>
    </row>
    <row r="1311" spans="1:10" ht="12.75">
      <c r="A1311" s="244" t="s">
        <v>715</v>
      </c>
      <c r="B1311" s="256">
        <v>200</v>
      </c>
      <c r="C1311" s="245">
        <v>278</v>
      </c>
      <c r="D1311" s="252">
        <v>309</v>
      </c>
      <c r="E1311" s="253" t="s">
        <v>266</v>
      </c>
      <c r="F1311" s="254" t="s">
        <v>284</v>
      </c>
      <c r="G1311" s="255">
        <v>223</v>
      </c>
      <c r="H1311" s="251">
        <v>1161922</v>
      </c>
      <c r="I1311" s="251">
        <v>1161886.5</v>
      </c>
      <c r="J1311" s="246">
        <f t="shared" si="20"/>
        <v>35.5</v>
      </c>
    </row>
    <row r="1312" spans="1:10" ht="12.75">
      <c r="A1312" s="244" t="s">
        <v>716</v>
      </c>
      <c r="B1312" s="256">
        <v>200</v>
      </c>
      <c r="C1312" s="245">
        <v>278</v>
      </c>
      <c r="D1312" s="252">
        <v>309</v>
      </c>
      <c r="E1312" s="253" t="s">
        <v>266</v>
      </c>
      <c r="F1312" s="254" t="s">
        <v>284</v>
      </c>
      <c r="G1312" s="255">
        <v>225</v>
      </c>
      <c r="H1312" s="251">
        <v>4068</v>
      </c>
      <c r="I1312" s="251">
        <v>4068</v>
      </c>
      <c r="J1312" s="246">
        <f t="shared" si="20"/>
        <v>0</v>
      </c>
    </row>
    <row r="1313" spans="1:10" ht="12.75">
      <c r="A1313" s="244" t="s">
        <v>717</v>
      </c>
      <c r="B1313" s="256">
        <v>200</v>
      </c>
      <c r="C1313" s="245">
        <v>278</v>
      </c>
      <c r="D1313" s="252">
        <v>309</v>
      </c>
      <c r="E1313" s="253" t="s">
        <v>266</v>
      </c>
      <c r="F1313" s="254" t="s">
        <v>284</v>
      </c>
      <c r="G1313" s="255">
        <v>226</v>
      </c>
      <c r="H1313" s="251">
        <v>214915</v>
      </c>
      <c r="I1313" s="251">
        <v>214914.5</v>
      </c>
      <c r="J1313" s="246">
        <f t="shared" si="20"/>
        <v>0.5</v>
      </c>
    </row>
    <row r="1314" spans="1:10" ht="12.75">
      <c r="A1314" s="244" t="s">
        <v>718</v>
      </c>
      <c r="B1314" s="256">
        <v>200</v>
      </c>
      <c r="C1314" s="245">
        <v>278</v>
      </c>
      <c r="D1314" s="252">
        <v>309</v>
      </c>
      <c r="E1314" s="253" t="s">
        <v>266</v>
      </c>
      <c r="F1314" s="254" t="s">
        <v>284</v>
      </c>
      <c r="G1314" s="255">
        <v>290</v>
      </c>
      <c r="H1314" s="251">
        <v>300</v>
      </c>
      <c r="I1314" s="251">
        <v>300</v>
      </c>
      <c r="J1314" s="246">
        <f t="shared" si="20"/>
        <v>0</v>
      </c>
    </row>
    <row r="1315" spans="1:10" ht="12.75">
      <c r="A1315" s="244" t="s">
        <v>719</v>
      </c>
      <c r="B1315" s="256">
        <v>200</v>
      </c>
      <c r="C1315" s="245">
        <v>278</v>
      </c>
      <c r="D1315" s="252">
        <v>309</v>
      </c>
      <c r="E1315" s="253" t="s">
        <v>266</v>
      </c>
      <c r="F1315" s="254" t="s">
        <v>284</v>
      </c>
      <c r="G1315" s="255">
        <v>310</v>
      </c>
      <c r="H1315" s="251">
        <v>1158716</v>
      </c>
      <c r="I1315" s="251">
        <v>1158716</v>
      </c>
      <c r="J1315" s="246">
        <f t="shared" si="20"/>
        <v>0</v>
      </c>
    </row>
    <row r="1316" spans="1:10" ht="12.75">
      <c r="A1316" s="244" t="s">
        <v>720</v>
      </c>
      <c r="B1316" s="256">
        <v>200</v>
      </c>
      <c r="C1316" s="245">
        <v>278</v>
      </c>
      <c r="D1316" s="252">
        <v>309</v>
      </c>
      <c r="E1316" s="253" t="s">
        <v>266</v>
      </c>
      <c r="F1316" s="254" t="s">
        <v>284</v>
      </c>
      <c r="G1316" s="255">
        <v>340</v>
      </c>
      <c r="H1316" s="251">
        <v>2198173</v>
      </c>
      <c r="I1316" s="251">
        <v>2198132.9</v>
      </c>
      <c r="J1316" s="246">
        <f t="shared" si="20"/>
        <v>40.10000000009313</v>
      </c>
    </row>
    <row r="1317" spans="1:10" ht="12.75">
      <c r="A1317" s="271" t="s">
        <v>965</v>
      </c>
      <c r="B1317" s="272">
        <v>200</v>
      </c>
      <c r="C1317" s="273">
        <v>278</v>
      </c>
      <c r="D1317" s="274">
        <v>309</v>
      </c>
      <c r="E1317" s="275" t="s">
        <v>266</v>
      </c>
      <c r="F1317" s="280" t="s">
        <v>286</v>
      </c>
      <c r="G1317" s="277" t="s">
        <v>1008</v>
      </c>
      <c r="H1317" s="278">
        <v>100</v>
      </c>
      <c r="I1317" s="278">
        <v>100</v>
      </c>
      <c r="J1317" s="279">
        <f t="shared" si="20"/>
        <v>0</v>
      </c>
    </row>
    <row r="1318" spans="1:10" ht="12.75">
      <c r="A1318" s="244" t="s">
        <v>718</v>
      </c>
      <c r="B1318" s="256">
        <v>200</v>
      </c>
      <c r="C1318" s="245">
        <v>278</v>
      </c>
      <c r="D1318" s="252">
        <v>309</v>
      </c>
      <c r="E1318" s="253" t="s">
        <v>266</v>
      </c>
      <c r="F1318" s="254" t="s">
        <v>286</v>
      </c>
      <c r="G1318" s="255">
        <v>290</v>
      </c>
      <c r="H1318" s="251">
        <v>100</v>
      </c>
      <c r="I1318" s="251">
        <v>100</v>
      </c>
      <c r="J1318" s="246">
        <f t="shared" si="20"/>
        <v>0</v>
      </c>
    </row>
    <row r="1319" spans="1:10" ht="12.75">
      <c r="A1319" s="271" t="s">
        <v>46</v>
      </c>
      <c r="B1319" s="272">
        <v>200</v>
      </c>
      <c r="C1319" s="273">
        <v>278</v>
      </c>
      <c r="D1319" s="274">
        <v>309</v>
      </c>
      <c r="E1319" s="275" t="s">
        <v>278</v>
      </c>
      <c r="F1319" s="276" t="s">
        <v>1008</v>
      </c>
      <c r="G1319" s="277" t="s">
        <v>1008</v>
      </c>
      <c r="H1319" s="278">
        <v>877500</v>
      </c>
      <c r="I1319" s="278">
        <v>877500</v>
      </c>
      <c r="J1319" s="279">
        <f t="shared" si="20"/>
        <v>0</v>
      </c>
    </row>
    <row r="1320" spans="1:10" ht="12.75">
      <c r="A1320" s="271" t="s">
        <v>154</v>
      </c>
      <c r="B1320" s="272">
        <v>200</v>
      </c>
      <c r="C1320" s="273">
        <v>278</v>
      </c>
      <c r="D1320" s="274">
        <v>309</v>
      </c>
      <c r="E1320" s="275" t="s">
        <v>389</v>
      </c>
      <c r="F1320" s="276" t="s">
        <v>1008</v>
      </c>
      <c r="G1320" s="277" t="s">
        <v>1008</v>
      </c>
      <c r="H1320" s="278">
        <v>877500</v>
      </c>
      <c r="I1320" s="278">
        <v>877500</v>
      </c>
      <c r="J1320" s="279">
        <f t="shared" si="20"/>
        <v>0</v>
      </c>
    </row>
    <row r="1321" spans="1:10" ht="22.5">
      <c r="A1321" s="271" t="s">
        <v>49</v>
      </c>
      <c r="B1321" s="272">
        <v>200</v>
      </c>
      <c r="C1321" s="273">
        <v>278</v>
      </c>
      <c r="D1321" s="274">
        <v>309</v>
      </c>
      <c r="E1321" s="275" t="s">
        <v>389</v>
      </c>
      <c r="F1321" s="280" t="s">
        <v>284</v>
      </c>
      <c r="G1321" s="277" t="s">
        <v>1008</v>
      </c>
      <c r="H1321" s="278">
        <v>877500</v>
      </c>
      <c r="I1321" s="278">
        <v>877500</v>
      </c>
      <c r="J1321" s="279">
        <f t="shared" si="20"/>
        <v>0</v>
      </c>
    </row>
    <row r="1322" spans="1:10" ht="12.75">
      <c r="A1322" s="244" t="s">
        <v>714</v>
      </c>
      <c r="B1322" s="256">
        <v>200</v>
      </c>
      <c r="C1322" s="245">
        <v>278</v>
      </c>
      <c r="D1322" s="252">
        <v>309</v>
      </c>
      <c r="E1322" s="253" t="s">
        <v>389</v>
      </c>
      <c r="F1322" s="254" t="s">
        <v>284</v>
      </c>
      <c r="G1322" s="255">
        <v>222</v>
      </c>
      <c r="H1322" s="251">
        <v>877500</v>
      </c>
      <c r="I1322" s="251">
        <v>877500</v>
      </c>
      <c r="J1322" s="246">
        <f t="shared" si="20"/>
        <v>0</v>
      </c>
    </row>
    <row r="1323" spans="1:10" ht="22.5">
      <c r="A1323" s="271" t="s">
        <v>23</v>
      </c>
      <c r="B1323" s="272">
        <v>200</v>
      </c>
      <c r="C1323" s="273">
        <v>295</v>
      </c>
      <c r="D1323" s="274" t="s">
        <v>0</v>
      </c>
      <c r="E1323" s="275" t="s">
        <v>276</v>
      </c>
      <c r="F1323" s="276" t="s">
        <v>1008</v>
      </c>
      <c r="G1323" s="277" t="s">
        <v>1008</v>
      </c>
      <c r="H1323" s="278">
        <v>1117625123.08</v>
      </c>
      <c r="I1323" s="278">
        <v>1110095729.6999998</v>
      </c>
      <c r="J1323" s="279">
        <f t="shared" si="20"/>
        <v>7529393.380000114</v>
      </c>
    </row>
    <row r="1324" spans="1:10" ht="12.75">
      <c r="A1324" s="271" t="s">
        <v>277</v>
      </c>
      <c r="B1324" s="272">
        <v>200</v>
      </c>
      <c r="C1324" s="273">
        <v>295</v>
      </c>
      <c r="D1324" s="274">
        <v>100</v>
      </c>
      <c r="E1324" s="275" t="s">
        <v>276</v>
      </c>
      <c r="F1324" s="276" t="s">
        <v>1008</v>
      </c>
      <c r="G1324" s="277" t="s">
        <v>1008</v>
      </c>
      <c r="H1324" s="278">
        <v>43165112.74</v>
      </c>
      <c r="I1324" s="278">
        <v>37244469.36</v>
      </c>
      <c r="J1324" s="279">
        <f t="shared" si="20"/>
        <v>5920643.380000003</v>
      </c>
    </row>
    <row r="1325" spans="1:10" ht="22.5">
      <c r="A1325" s="271" t="s">
        <v>90</v>
      </c>
      <c r="B1325" s="272">
        <v>200</v>
      </c>
      <c r="C1325" s="273">
        <v>295</v>
      </c>
      <c r="D1325" s="274">
        <v>106</v>
      </c>
      <c r="E1325" s="275" t="s">
        <v>276</v>
      </c>
      <c r="F1325" s="276" t="s">
        <v>1008</v>
      </c>
      <c r="G1325" s="277" t="s">
        <v>1008</v>
      </c>
      <c r="H1325" s="278">
        <v>38022020.5</v>
      </c>
      <c r="I1325" s="278">
        <v>37244469.36</v>
      </c>
      <c r="J1325" s="279">
        <f t="shared" si="20"/>
        <v>777551.1400000006</v>
      </c>
    </row>
    <row r="1326" spans="1:10" ht="12.75">
      <c r="A1326" s="271" t="s">
        <v>46</v>
      </c>
      <c r="B1326" s="272">
        <v>200</v>
      </c>
      <c r="C1326" s="273">
        <v>295</v>
      </c>
      <c r="D1326" s="274">
        <v>106</v>
      </c>
      <c r="E1326" s="275" t="s">
        <v>278</v>
      </c>
      <c r="F1326" s="276" t="s">
        <v>1008</v>
      </c>
      <c r="G1326" s="277" t="s">
        <v>1008</v>
      </c>
      <c r="H1326" s="278">
        <v>38022020.5</v>
      </c>
      <c r="I1326" s="278">
        <v>37244469.36</v>
      </c>
      <c r="J1326" s="279">
        <f t="shared" si="20"/>
        <v>777551.1400000006</v>
      </c>
    </row>
    <row r="1327" spans="1:10" ht="12.75">
      <c r="A1327" s="271" t="s">
        <v>123</v>
      </c>
      <c r="B1327" s="272">
        <v>200</v>
      </c>
      <c r="C1327" s="273">
        <v>295</v>
      </c>
      <c r="D1327" s="274">
        <v>106</v>
      </c>
      <c r="E1327" s="275" t="s">
        <v>281</v>
      </c>
      <c r="F1327" s="276" t="s">
        <v>1008</v>
      </c>
      <c r="G1327" s="277" t="s">
        <v>1008</v>
      </c>
      <c r="H1327" s="278">
        <v>32452796.500000004</v>
      </c>
      <c r="I1327" s="278">
        <v>31735607.650000002</v>
      </c>
      <c r="J1327" s="279">
        <f t="shared" si="20"/>
        <v>717188.8500000015</v>
      </c>
    </row>
    <row r="1328" spans="1:10" ht="22.5">
      <c r="A1328" s="271" t="s">
        <v>47</v>
      </c>
      <c r="B1328" s="272">
        <v>200</v>
      </c>
      <c r="C1328" s="273">
        <v>295</v>
      </c>
      <c r="D1328" s="274">
        <v>106</v>
      </c>
      <c r="E1328" s="275" t="s">
        <v>281</v>
      </c>
      <c r="F1328" s="280" t="s">
        <v>280</v>
      </c>
      <c r="G1328" s="277" t="s">
        <v>1008</v>
      </c>
      <c r="H1328" s="278">
        <v>24337075</v>
      </c>
      <c r="I1328" s="278">
        <v>24328590.71</v>
      </c>
      <c r="J1328" s="279">
        <f t="shared" si="20"/>
        <v>8484.289999999106</v>
      </c>
    </row>
    <row r="1329" spans="1:10" ht="12.75">
      <c r="A1329" s="244" t="s">
        <v>1020</v>
      </c>
      <c r="B1329" s="256">
        <v>200</v>
      </c>
      <c r="C1329" s="245">
        <v>295</v>
      </c>
      <c r="D1329" s="252">
        <v>106</v>
      </c>
      <c r="E1329" s="253" t="s">
        <v>281</v>
      </c>
      <c r="F1329" s="254" t="s">
        <v>280</v>
      </c>
      <c r="G1329" s="255">
        <v>211</v>
      </c>
      <c r="H1329" s="251">
        <v>19258010</v>
      </c>
      <c r="I1329" s="251">
        <v>19251467.19</v>
      </c>
      <c r="J1329" s="246">
        <f t="shared" si="20"/>
        <v>6542.809999998659</v>
      </c>
    </row>
    <row r="1330" spans="1:10" ht="12.75">
      <c r="A1330" s="244" t="s">
        <v>712</v>
      </c>
      <c r="B1330" s="256">
        <v>200</v>
      </c>
      <c r="C1330" s="245">
        <v>295</v>
      </c>
      <c r="D1330" s="252">
        <v>106</v>
      </c>
      <c r="E1330" s="253" t="s">
        <v>281</v>
      </c>
      <c r="F1330" s="254" t="s">
        <v>280</v>
      </c>
      <c r="G1330" s="255">
        <v>213</v>
      </c>
      <c r="H1330" s="251">
        <v>5079065</v>
      </c>
      <c r="I1330" s="251">
        <v>5077123.52</v>
      </c>
      <c r="J1330" s="246">
        <f t="shared" si="20"/>
        <v>1941.480000000447</v>
      </c>
    </row>
    <row r="1331" spans="1:10" ht="22.5">
      <c r="A1331" s="271" t="s">
        <v>48</v>
      </c>
      <c r="B1331" s="272">
        <v>200</v>
      </c>
      <c r="C1331" s="273">
        <v>295</v>
      </c>
      <c r="D1331" s="274">
        <v>106</v>
      </c>
      <c r="E1331" s="275" t="s">
        <v>281</v>
      </c>
      <c r="F1331" s="280" t="s">
        <v>282</v>
      </c>
      <c r="G1331" s="277" t="s">
        <v>1008</v>
      </c>
      <c r="H1331" s="278">
        <v>2064335</v>
      </c>
      <c r="I1331" s="278">
        <v>1640728.82</v>
      </c>
      <c r="J1331" s="279">
        <f t="shared" si="20"/>
        <v>423606.17999999993</v>
      </c>
    </row>
    <row r="1332" spans="1:10" ht="12.75">
      <c r="A1332" s="244" t="s">
        <v>711</v>
      </c>
      <c r="B1332" s="256">
        <v>200</v>
      </c>
      <c r="C1332" s="245">
        <v>295</v>
      </c>
      <c r="D1332" s="252">
        <v>106</v>
      </c>
      <c r="E1332" s="253" t="s">
        <v>281</v>
      </c>
      <c r="F1332" s="254" t="s">
        <v>282</v>
      </c>
      <c r="G1332" s="255">
        <v>212</v>
      </c>
      <c r="H1332" s="251">
        <v>1107705</v>
      </c>
      <c r="I1332" s="251">
        <v>988644.42</v>
      </c>
      <c r="J1332" s="246">
        <f t="shared" si="20"/>
        <v>119060.57999999996</v>
      </c>
    </row>
    <row r="1333" spans="1:10" ht="12.75">
      <c r="A1333" s="244" t="s">
        <v>714</v>
      </c>
      <c r="B1333" s="256">
        <v>200</v>
      </c>
      <c r="C1333" s="245">
        <v>295</v>
      </c>
      <c r="D1333" s="252">
        <v>106</v>
      </c>
      <c r="E1333" s="253" t="s">
        <v>281</v>
      </c>
      <c r="F1333" s="254" t="s">
        <v>282</v>
      </c>
      <c r="G1333" s="255">
        <v>222</v>
      </c>
      <c r="H1333" s="251">
        <v>552000</v>
      </c>
      <c r="I1333" s="251">
        <v>407375</v>
      </c>
      <c r="J1333" s="246">
        <f t="shared" si="20"/>
        <v>144625</v>
      </c>
    </row>
    <row r="1334" spans="1:10" ht="12.75">
      <c r="A1334" s="244" t="s">
        <v>717</v>
      </c>
      <c r="B1334" s="256">
        <v>200</v>
      </c>
      <c r="C1334" s="245">
        <v>295</v>
      </c>
      <c r="D1334" s="252">
        <v>106</v>
      </c>
      <c r="E1334" s="253" t="s">
        <v>281</v>
      </c>
      <c r="F1334" s="254" t="s">
        <v>282</v>
      </c>
      <c r="G1334" s="255">
        <v>226</v>
      </c>
      <c r="H1334" s="251">
        <v>404630</v>
      </c>
      <c r="I1334" s="251">
        <v>244709.4</v>
      </c>
      <c r="J1334" s="246">
        <f t="shared" si="20"/>
        <v>159920.6</v>
      </c>
    </row>
    <row r="1335" spans="1:10" ht="22.5">
      <c r="A1335" s="271" t="s">
        <v>49</v>
      </c>
      <c r="B1335" s="272">
        <v>200</v>
      </c>
      <c r="C1335" s="273">
        <v>295</v>
      </c>
      <c r="D1335" s="274">
        <v>106</v>
      </c>
      <c r="E1335" s="275" t="s">
        <v>281</v>
      </c>
      <c r="F1335" s="280" t="s">
        <v>284</v>
      </c>
      <c r="G1335" s="277" t="s">
        <v>1008</v>
      </c>
      <c r="H1335" s="278">
        <v>6048386.5</v>
      </c>
      <c r="I1335" s="278">
        <v>5766288.120000001</v>
      </c>
      <c r="J1335" s="279">
        <f t="shared" si="20"/>
        <v>282098.37999999896</v>
      </c>
    </row>
    <row r="1336" spans="1:10" ht="12.75">
      <c r="A1336" s="244" t="s">
        <v>713</v>
      </c>
      <c r="B1336" s="256">
        <v>200</v>
      </c>
      <c r="C1336" s="245">
        <v>295</v>
      </c>
      <c r="D1336" s="252">
        <v>106</v>
      </c>
      <c r="E1336" s="253" t="s">
        <v>281</v>
      </c>
      <c r="F1336" s="254" t="s">
        <v>284</v>
      </c>
      <c r="G1336" s="255">
        <v>221</v>
      </c>
      <c r="H1336" s="251">
        <v>334168.92</v>
      </c>
      <c r="I1336" s="251">
        <v>286058.38</v>
      </c>
      <c r="J1336" s="246">
        <f t="shared" si="20"/>
        <v>48110.53999999998</v>
      </c>
    </row>
    <row r="1337" spans="1:10" ht="12.75">
      <c r="A1337" s="244" t="s">
        <v>716</v>
      </c>
      <c r="B1337" s="256">
        <v>200</v>
      </c>
      <c r="C1337" s="245">
        <v>295</v>
      </c>
      <c r="D1337" s="252">
        <v>106</v>
      </c>
      <c r="E1337" s="253" t="s">
        <v>281</v>
      </c>
      <c r="F1337" s="254" t="s">
        <v>284</v>
      </c>
      <c r="G1337" s="255">
        <v>225</v>
      </c>
      <c r="H1337" s="251">
        <v>25000</v>
      </c>
      <c r="I1337" s="251">
        <v>17700</v>
      </c>
      <c r="J1337" s="246">
        <f t="shared" si="20"/>
        <v>7300</v>
      </c>
    </row>
    <row r="1338" spans="1:10" ht="12.75">
      <c r="A1338" s="244" t="s">
        <v>717</v>
      </c>
      <c r="B1338" s="256">
        <v>200</v>
      </c>
      <c r="C1338" s="245">
        <v>295</v>
      </c>
      <c r="D1338" s="252">
        <v>106</v>
      </c>
      <c r="E1338" s="253" t="s">
        <v>281</v>
      </c>
      <c r="F1338" s="254" t="s">
        <v>284</v>
      </c>
      <c r="G1338" s="255">
        <v>226</v>
      </c>
      <c r="H1338" s="251">
        <v>4564077.62</v>
      </c>
      <c r="I1338" s="251">
        <v>4345771.4</v>
      </c>
      <c r="J1338" s="246">
        <f t="shared" si="20"/>
        <v>218306.21999999974</v>
      </c>
    </row>
    <row r="1339" spans="1:10" ht="12.75">
      <c r="A1339" s="244" t="s">
        <v>718</v>
      </c>
      <c r="B1339" s="256">
        <v>200</v>
      </c>
      <c r="C1339" s="245">
        <v>295</v>
      </c>
      <c r="D1339" s="252">
        <v>106</v>
      </c>
      <c r="E1339" s="253" t="s">
        <v>281</v>
      </c>
      <c r="F1339" s="254" t="s">
        <v>284</v>
      </c>
      <c r="G1339" s="255">
        <v>290</v>
      </c>
      <c r="H1339" s="251">
        <v>75173</v>
      </c>
      <c r="I1339" s="251">
        <v>75099.9</v>
      </c>
      <c r="J1339" s="246">
        <f t="shared" si="20"/>
        <v>73.10000000000582</v>
      </c>
    </row>
    <row r="1340" spans="1:10" ht="12.75">
      <c r="A1340" s="244" t="s">
        <v>719</v>
      </c>
      <c r="B1340" s="256">
        <v>200</v>
      </c>
      <c r="C1340" s="245">
        <v>295</v>
      </c>
      <c r="D1340" s="252">
        <v>106</v>
      </c>
      <c r="E1340" s="253" t="s">
        <v>281</v>
      </c>
      <c r="F1340" s="254" t="s">
        <v>284</v>
      </c>
      <c r="G1340" s="255">
        <v>310</v>
      </c>
      <c r="H1340" s="251">
        <v>167200</v>
      </c>
      <c r="I1340" s="251">
        <v>166148.28</v>
      </c>
      <c r="J1340" s="246">
        <f t="shared" si="20"/>
        <v>1051.7200000000012</v>
      </c>
    </row>
    <row r="1341" spans="1:10" ht="12.75">
      <c r="A1341" s="244" t="s">
        <v>720</v>
      </c>
      <c r="B1341" s="256">
        <v>200</v>
      </c>
      <c r="C1341" s="245">
        <v>295</v>
      </c>
      <c r="D1341" s="252">
        <v>106</v>
      </c>
      <c r="E1341" s="253" t="s">
        <v>281</v>
      </c>
      <c r="F1341" s="254" t="s">
        <v>284</v>
      </c>
      <c r="G1341" s="255">
        <v>340</v>
      </c>
      <c r="H1341" s="251">
        <v>882766.96</v>
      </c>
      <c r="I1341" s="251">
        <v>875510.16</v>
      </c>
      <c r="J1341" s="246">
        <f t="shared" si="20"/>
        <v>7256.79999999993</v>
      </c>
    </row>
    <row r="1342" spans="1:10" ht="12.75">
      <c r="A1342" s="271" t="s">
        <v>965</v>
      </c>
      <c r="B1342" s="272">
        <v>200</v>
      </c>
      <c r="C1342" s="273">
        <v>295</v>
      </c>
      <c r="D1342" s="274">
        <v>106</v>
      </c>
      <c r="E1342" s="275" t="s">
        <v>281</v>
      </c>
      <c r="F1342" s="280" t="s">
        <v>286</v>
      </c>
      <c r="G1342" s="277" t="s">
        <v>1008</v>
      </c>
      <c r="H1342" s="278">
        <v>3000</v>
      </c>
      <c r="I1342" s="278">
        <v>0</v>
      </c>
      <c r="J1342" s="279">
        <f t="shared" si="20"/>
        <v>3000</v>
      </c>
    </row>
    <row r="1343" spans="1:10" ht="12.75">
      <c r="A1343" s="244" t="s">
        <v>718</v>
      </c>
      <c r="B1343" s="256">
        <v>200</v>
      </c>
      <c r="C1343" s="245">
        <v>295</v>
      </c>
      <c r="D1343" s="252">
        <v>106</v>
      </c>
      <c r="E1343" s="253" t="s">
        <v>281</v>
      </c>
      <c r="F1343" s="254" t="s">
        <v>286</v>
      </c>
      <c r="G1343" s="255">
        <v>290</v>
      </c>
      <c r="H1343" s="251">
        <v>3000</v>
      </c>
      <c r="I1343" s="251">
        <v>0</v>
      </c>
      <c r="J1343" s="246">
        <f t="shared" si="20"/>
        <v>3000</v>
      </c>
    </row>
    <row r="1344" spans="1:10" ht="56.25">
      <c r="A1344" s="271" t="s">
        <v>966</v>
      </c>
      <c r="B1344" s="272">
        <v>200</v>
      </c>
      <c r="C1344" s="273">
        <v>295</v>
      </c>
      <c r="D1344" s="274">
        <v>106</v>
      </c>
      <c r="E1344" s="275" t="s">
        <v>287</v>
      </c>
      <c r="F1344" s="276" t="s">
        <v>1008</v>
      </c>
      <c r="G1344" s="277" t="s">
        <v>1008</v>
      </c>
      <c r="H1344" s="278">
        <v>4592025</v>
      </c>
      <c r="I1344" s="278">
        <v>4578853.81</v>
      </c>
      <c r="J1344" s="279">
        <f t="shared" si="20"/>
        <v>13171.19000000041</v>
      </c>
    </row>
    <row r="1345" spans="1:10" ht="22.5">
      <c r="A1345" s="271" t="s">
        <v>47</v>
      </c>
      <c r="B1345" s="272">
        <v>200</v>
      </c>
      <c r="C1345" s="273">
        <v>295</v>
      </c>
      <c r="D1345" s="274">
        <v>106</v>
      </c>
      <c r="E1345" s="275" t="s">
        <v>287</v>
      </c>
      <c r="F1345" s="280" t="s">
        <v>280</v>
      </c>
      <c r="G1345" s="277" t="s">
        <v>1008</v>
      </c>
      <c r="H1345" s="278">
        <v>4592025</v>
      </c>
      <c r="I1345" s="278">
        <v>4578853.81</v>
      </c>
      <c r="J1345" s="279">
        <f t="shared" si="20"/>
        <v>13171.19000000041</v>
      </c>
    </row>
    <row r="1346" spans="1:10" ht="12.75">
      <c r="A1346" s="244" t="s">
        <v>1020</v>
      </c>
      <c r="B1346" s="256">
        <v>200</v>
      </c>
      <c r="C1346" s="245">
        <v>295</v>
      </c>
      <c r="D1346" s="252">
        <v>106</v>
      </c>
      <c r="E1346" s="253" t="s">
        <v>287</v>
      </c>
      <c r="F1346" s="254" t="s">
        <v>280</v>
      </c>
      <c r="G1346" s="255">
        <v>211</v>
      </c>
      <c r="H1346" s="251">
        <v>3606030</v>
      </c>
      <c r="I1346" s="251">
        <v>3598393.98</v>
      </c>
      <c r="J1346" s="246">
        <f t="shared" si="20"/>
        <v>7636.020000000019</v>
      </c>
    </row>
    <row r="1347" spans="1:10" ht="12.75">
      <c r="A1347" s="244" t="s">
        <v>712</v>
      </c>
      <c r="B1347" s="256">
        <v>200</v>
      </c>
      <c r="C1347" s="245">
        <v>295</v>
      </c>
      <c r="D1347" s="252">
        <v>106</v>
      </c>
      <c r="E1347" s="253" t="s">
        <v>287</v>
      </c>
      <c r="F1347" s="254" t="s">
        <v>280</v>
      </c>
      <c r="G1347" s="255">
        <v>213</v>
      </c>
      <c r="H1347" s="251">
        <v>985995</v>
      </c>
      <c r="I1347" s="251">
        <v>980459.83</v>
      </c>
      <c r="J1347" s="246">
        <f t="shared" si="20"/>
        <v>5535.170000000042</v>
      </c>
    </row>
    <row r="1348" spans="1:10" ht="22.5">
      <c r="A1348" s="271" t="s">
        <v>525</v>
      </c>
      <c r="B1348" s="272">
        <v>200</v>
      </c>
      <c r="C1348" s="273">
        <v>295</v>
      </c>
      <c r="D1348" s="274">
        <v>106</v>
      </c>
      <c r="E1348" s="275" t="s">
        <v>267</v>
      </c>
      <c r="F1348" s="276" t="s">
        <v>1008</v>
      </c>
      <c r="G1348" s="277" t="s">
        <v>1008</v>
      </c>
      <c r="H1348" s="278">
        <v>977199</v>
      </c>
      <c r="I1348" s="278">
        <v>930007.9</v>
      </c>
      <c r="J1348" s="279">
        <f t="shared" si="20"/>
        <v>47191.09999999998</v>
      </c>
    </row>
    <row r="1349" spans="1:10" ht="22.5">
      <c r="A1349" s="271" t="s">
        <v>47</v>
      </c>
      <c r="B1349" s="272">
        <v>200</v>
      </c>
      <c r="C1349" s="273">
        <v>295</v>
      </c>
      <c r="D1349" s="274">
        <v>106</v>
      </c>
      <c r="E1349" s="275" t="s">
        <v>267</v>
      </c>
      <c r="F1349" s="280" t="s">
        <v>280</v>
      </c>
      <c r="G1349" s="277" t="s">
        <v>1008</v>
      </c>
      <c r="H1349" s="278">
        <v>97719.9</v>
      </c>
      <c r="I1349" s="278">
        <v>97719.9</v>
      </c>
      <c r="J1349" s="279">
        <f t="shared" si="20"/>
        <v>0</v>
      </c>
    </row>
    <row r="1350" spans="1:10" ht="12.75">
      <c r="A1350" s="244" t="s">
        <v>1020</v>
      </c>
      <c r="B1350" s="256">
        <v>200</v>
      </c>
      <c r="C1350" s="245">
        <v>295</v>
      </c>
      <c r="D1350" s="252">
        <v>106</v>
      </c>
      <c r="E1350" s="253" t="s">
        <v>267</v>
      </c>
      <c r="F1350" s="254" t="s">
        <v>280</v>
      </c>
      <c r="G1350" s="255">
        <v>211</v>
      </c>
      <c r="H1350" s="251">
        <v>75053.69</v>
      </c>
      <c r="I1350" s="251">
        <v>75053.69</v>
      </c>
      <c r="J1350" s="246">
        <f t="shared" si="20"/>
        <v>0</v>
      </c>
    </row>
    <row r="1351" spans="1:10" ht="12.75">
      <c r="A1351" s="244" t="s">
        <v>712</v>
      </c>
      <c r="B1351" s="256">
        <v>200</v>
      </c>
      <c r="C1351" s="245">
        <v>295</v>
      </c>
      <c r="D1351" s="252">
        <v>106</v>
      </c>
      <c r="E1351" s="253" t="s">
        <v>267</v>
      </c>
      <c r="F1351" s="254" t="s">
        <v>280</v>
      </c>
      <c r="G1351" s="255">
        <v>213</v>
      </c>
      <c r="H1351" s="251">
        <v>22666.21</v>
      </c>
      <c r="I1351" s="251">
        <v>22666.21</v>
      </c>
      <c r="J1351" s="246">
        <f t="shared" si="20"/>
        <v>0</v>
      </c>
    </row>
    <row r="1352" spans="1:10" ht="22.5">
      <c r="A1352" s="271" t="s">
        <v>49</v>
      </c>
      <c r="B1352" s="272">
        <v>200</v>
      </c>
      <c r="C1352" s="273">
        <v>295</v>
      </c>
      <c r="D1352" s="274">
        <v>106</v>
      </c>
      <c r="E1352" s="275" t="s">
        <v>267</v>
      </c>
      <c r="F1352" s="280" t="s">
        <v>284</v>
      </c>
      <c r="G1352" s="277" t="s">
        <v>1008</v>
      </c>
      <c r="H1352" s="278">
        <v>879479.1</v>
      </c>
      <c r="I1352" s="278">
        <v>832288</v>
      </c>
      <c r="J1352" s="279">
        <f aca="true" t="shared" si="21" ref="J1352:J1381">H1352-I1352</f>
        <v>47191.09999999998</v>
      </c>
    </row>
    <row r="1353" spans="1:10" ht="12.75">
      <c r="A1353" s="244" t="s">
        <v>719</v>
      </c>
      <c r="B1353" s="256">
        <v>200</v>
      </c>
      <c r="C1353" s="245">
        <v>295</v>
      </c>
      <c r="D1353" s="252">
        <v>106</v>
      </c>
      <c r="E1353" s="253" t="s">
        <v>267</v>
      </c>
      <c r="F1353" s="254" t="s">
        <v>284</v>
      </c>
      <c r="G1353" s="255">
        <v>310</v>
      </c>
      <c r="H1353" s="251">
        <v>195568.53</v>
      </c>
      <c r="I1353" s="251">
        <v>192950</v>
      </c>
      <c r="J1353" s="246">
        <f t="shared" si="21"/>
        <v>2618.529999999999</v>
      </c>
    </row>
    <row r="1354" spans="1:10" ht="12.75">
      <c r="A1354" s="244" t="s">
        <v>720</v>
      </c>
      <c r="B1354" s="256">
        <v>200</v>
      </c>
      <c r="C1354" s="245">
        <v>295</v>
      </c>
      <c r="D1354" s="252">
        <v>106</v>
      </c>
      <c r="E1354" s="253" t="s">
        <v>267</v>
      </c>
      <c r="F1354" s="254" t="s">
        <v>284</v>
      </c>
      <c r="G1354" s="255">
        <v>340</v>
      </c>
      <c r="H1354" s="251">
        <v>683910.57</v>
      </c>
      <c r="I1354" s="251">
        <v>639338</v>
      </c>
      <c r="J1354" s="246">
        <f t="shared" si="21"/>
        <v>44572.56999999995</v>
      </c>
    </row>
    <row r="1355" spans="1:10" ht="12.75">
      <c r="A1355" s="271" t="s">
        <v>153</v>
      </c>
      <c r="B1355" s="272">
        <v>200</v>
      </c>
      <c r="C1355" s="273">
        <v>295</v>
      </c>
      <c r="D1355" s="274">
        <v>111</v>
      </c>
      <c r="E1355" s="275" t="s">
        <v>276</v>
      </c>
      <c r="F1355" s="276" t="s">
        <v>1008</v>
      </c>
      <c r="G1355" s="277" t="s">
        <v>1008</v>
      </c>
      <c r="H1355" s="278">
        <v>5143092.24</v>
      </c>
      <c r="I1355" s="278">
        <v>0</v>
      </c>
      <c r="J1355" s="279">
        <f t="shared" si="21"/>
        <v>5143092.24</v>
      </c>
    </row>
    <row r="1356" spans="1:10" ht="12.75">
      <c r="A1356" s="271" t="s">
        <v>46</v>
      </c>
      <c r="B1356" s="272">
        <v>200</v>
      </c>
      <c r="C1356" s="273">
        <v>295</v>
      </c>
      <c r="D1356" s="274">
        <v>111</v>
      </c>
      <c r="E1356" s="275" t="s">
        <v>278</v>
      </c>
      <c r="F1356" s="276" t="s">
        <v>1008</v>
      </c>
      <c r="G1356" s="277" t="s">
        <v>1008</v>
      </c>
      <c r="H1356" s="278">
        <v>5143092.24</v>
      </c>
      <c r="I1356" s="278">
        <v>0</v>
      </c>
      <c r="J1356" s="279">
        <f t="shared" si="21"/>
        <v>5143092.24</v>
      </c>
    </row>
    <row r="1357" spans="1:10" ht="12.75">
      <c r="A1357" s="271" t="s">
        <v>154</v>
      </c>
      <c r="B1357" s="272">
        <v>200</v>
      </c>
      <c r="C1357" s="273">
        <v>295</v>
      </c>
      <c r="D1357" s="274">
        <v>111</v>
      </c>
      <c r="E1357" s="275" t="s">
        <v>389</v>
      </c>
      <c r="F1357" s="276" t="s">
        <v>1008</v>
      </c>
      <c r="G1357" s="277" t="s">
        <v>1008</v>
      </c>
      <c r="H1357" s="278">
        <v>5143092.24</v>
      </c>
      <c r="I1357" s="278">
        <v>0</v>
      </c>
      <c r="J1357" s="279">
        <f t="shared" si="21"/>
        <v>5143092.24</v>
      </c>
    </row>
    <row r="1358" spans="1:10" ht="12.75">
      <c r="A1358" s="271" t="s">
        <v>992</v>
      </c>
      <c r="B1358" s="272">
        <v>200</v>
      </c>
      <c r="C1358" s="273">
        <v>295</v>
      </c>
      <c r="D1358" s="274">
        <v>111</v>
      </c>
      <c r="E1358" s="275" t="s">
        <v>389</v>
      </c>
      <c r="F1358" s="280" t="s">
        <v>268</v>
      </c>
      <c r="G1358" s="277" t="s">
        <v>1008</v>
      </c>
      <c r="H1358" s="278">
        <v>5143092.24</v>
      </c>
      <c r="I1358" s="278">
        <v>0</v>
      </c>
      <c r="J1358" s="279">
        <f t="shared" si="21"/>
        <v>5143092.24</v>
      </c>
    </row>
    <row r="1359" spans="1:10" ht="12.75">
      <c r="A1359" s="244" t="s">
        <v>718</v>
      </c>
      <c r="B1359" s="256">
        <v>200</v>
      </c>
      <c r="C1359" s="245">
        <v>295</v>
      </c>
      <c r="D1359" s="252">
        <v>111</v>
      </c>
      <c r="E1359" s="253" t="s">
        <v>389</v>
      </c>
      <c r="F1359" s="254" t="s">
        <v>268</v>
      </c>
      <c r="G1359" s="255">
        <v>290</v>
      </c>
      <c r="H1359" s="251">
        <v>5143092.24</v>
      </c>
      <c r="I1359" s="251">
        <v>0</v>
      </c>
      <c r="J1359" s="246">
        <f t="shared" si="21"/>
        <v>5143092.24</v>
      </c>
    </row>
    <row r="1360" spans="1:10" ht="12.75">
      <c r="A1360" s="271" t="s">
        <v>269</v>
      </c>
      <c r="B1360" s="272">
        <v>200</v>
      </c>
      <c r="C1360" s="273">
        <v>295</v>
      </c>
      <c r="D1360" s="274">
        <v>1300</v>
      </c>
      <c r="E1360" s="275" t="s">
        <v>276</v>
      </c>
      <c r="F1360" s="276" t="s">
        <v>1008</v>
      </c>
      <c r="G1360" s="277" t="s">
        <v>1008</v>
      </c>
      <c r="H1360" s="278">
        <v>1608750</v>
      </c>
      <c r="I1360" s="278">
        <v>0</v>
      </c>
      <c r="J1360" s="279">
        <f t="shared" si="21"/>
        <v>1608750</v>
      </c>
    </row>
    <row r="1361" spans="1:10" ht="12.75">
      <c r="A1361" s="271" t="s">
        <v>148</v>
      </c>
      <c r="B1361" s="272">
        <v>200</v>
      </c>
      <c r="C1361" s="273">
        <v>295</v>
      </c>
      <c r="D1361" s="274">
        <v>1301</v>
      </c>
      <c r="E1361" s="275" t="s">
        <v>276</v>
      </c>
      <c r="F1361" s="276" t="s">
        <v>1008</v>
      </c>
      <c r="G1361" s="277" t="s">
        <v>1008</v>
      </c>
      <c r="H1361" s="278">
        <v>1608750</v>
      </c>
      <c r="I1361" s="278">
        <v>0</v>
      </c>
      <c r="J1361" s="279">
        <f t="shared" si="21"/>
        <v>1608750</v>
      </c>
    </row>
    <row r="1362" spans="1:10" ht="12.75">
      <c r="A1362" s="271" t="s">
        <v>46</v>
      </c>
      <c r="B1362" s="272">
        <v>200</v>
      </c>
      <c r="C1362" s="273">
        <v>295</v>
      </c>
      <c r="D1362" s="274">
        <v>1301</v>
      </c>
      <c r="E1362" s="275" t="s">
        <v>278</v>
      </c>
      <c r="F1362" s="276" t="s">
        <v>1008</v>
      </c>
      <c r="G1362" s="277" t="s">
        <v>1008</v>
      </c>
      <c r="H1362" s="278">
        <v>1608750</v>
      </c>
      <c r="I1362" s="278">
        <v>0</v>
      </c>
      <c r="J1362" s="279">
        <f t="shared" si="21"/>
        <v>1608750</v>
      </c>
    </row>
    <row r="1363" spans="1:10" ht="12.75">
      <c r="A1363" s="271" t="s">
        <v>802</v>
      </c>
      <c r="B1363" s="272">
        <v>200</v>
      </c>
      <c r="C1363" s="273">
        <v>295</v>
      </c>
      <c r="D1363" s="274">
        <v>1301</v>
      </c>
      <c r="E1363" s="275" t="s">
        <v>270</v>
      </c>
      <c r="F1363" s="276" t="s">
        <v>1008</v>
      </c>
      <c r="G1363" s="277" t="s">
        <v>1008</v>
      </c>
      <c r="H1363" s="278">
        <v>1608750</v>
      </c>
      <c r="I1363" s="278">
        <v>0</v>
      </c>
      <c r="J1363" s="279">
        <f t="shared" si="21"/>
        <v>1608750</v>
      </c>
    </row>
    <row r="1364" spans="1:10" ht="12.75">
      <c r="A1364" s="271" t="s">
        <v>545</v>
      </c>
      <c r="B1364" s="272">
        <v>200</v>
      </c>
      <c r="C1364" s="273">
        <v>295</v>
      </c>
      <c r="D1364" s="274">
        <v>1301</v>
      </c>
      <c r="E1364" s="275" t="s">
        <v>270</v>
      </c>
      <c r="F1364" s="280" t="s">
        <v>271</v>
      </c>
      <c r="G1364" s="277" t="s">
        <v>1008</v>
      </c>
      <c r="H1364" s="278">
        <v>1608750</v>
      </c>
      <c r="I1364" s="278">
        <v>0</v>
      </c>
      <c r="J1364" s="279">
        <f t="shared" si="21"/>
        <v>1608750</v>
      </c>
    </row>
    <row r="1365" spans="1:10" ht="12.75">
      <c r="A1365" s="244" t="s">
        <v>803</v>
      </c>
      <c r="B1365" s="256">
        <v>200</v>
      </c>
      <c r="C1365" s="245">
        <v>295</v>
      </c>
      <c r="D1365" s="252">
        <v>1301</v>
      </c>
      <c r="E1365" s="253" t="s">
        <v>270</v>
      </c>
      <c r="F1365" s="254" t="s">
        <v>271</v>
      </c>
      <c r="G1365" s="255">
        <v>231</v>
      </c>
      <c r="H1365" s="251">
        <v>1608750</v>
      </c>
      <c r="I1365" s="251">
        <v>0</v>
      </c>
      <c r="J1365" s="246">
        <f t="shared" si="21"/>
        <v>1608750</v>
      </c>
    </row>
    <row r="1366" spans="1:10" ht="22.5">
      <c r="A1366" s="271" t="s">
        <v>272</v>
      </c>
      <c r="B1366" s="272">
        <v>200</v>
      </c>
      <c r="C1366" s="273">
        <v>295</v>
      </c>
      <c r="D1366" s="274">
        <v>1400</v>
      </c>
      <c r="E1366" s="275" t="s">
        <v>276</v>
      </c>
      <c r="F1366" s="276" t="s">
        <v>1008</v>
      </c>
      <c r="G1366" s="277" t="s">
        <v>1008</v>
      </c>
      <c r="H1366" s="278">
        <v>1072851260.3400002</v>
      </c>
      <c r="I1366" s="278">
        <v>1072851260.34</v>
      </c>
      <c r="J1366" s="279">
        <f t="shared" si="21"/>
        <v>0</v>
      </c>
    </row>
    <row r="1367" spans="1:10" ht="22.5">
      <c r="A1367" s="271" t="s">
        <v>804</v>
      </c>
      <c r="B1367" s="272">
        <v>200</v>
      </c>
      <c r="C1367" s="273">
        <v>295</v>
      </c>
      <c r="D1367" s="274">
        <v>1401</v>
      </c>
      <c r="E1367" s="275" t="s">
        <v>276</v>
      </c>
      <c r="F1367" s="276" t="s">
        <v>1008</v>
      </c>
      <c r="G1367" s="277" t="s">
        <v>1008</v>
      </c>
      <c r="H1367" s="278">
        <v>19740500</v>
      </c>
      <c r="I1367" s="278">
        <v>19740500</v>
      </c>
      <c r="J1367" s="279">
        <f t="shared" si="21"/>
        <v>0</v>
      </c>
    </row>
    <row r="1368" spans="1:10" ht="12.75">
      <c r="A1368" s="271" t="s">
        <v>46</v>
      </c>
      <c r="B1368" s="272">
        <v>200</v>
      </c>
      <c r="C1368" s="273">
        <v>295</v>
      </c>
      <c r="D1368" s="274">
        <v>1401</v>
      </c>
      <c r="E1368" s="275" t="s">
        <v>278</v>
      </c>
      <c r="F1368" s="276" t="s">
        <v>1008</v>
      </c>
      <c r="G1368" s="277" t="s">
        <v>1008</v>
      </c>
      <c r="H1368" s="278">
        <v>19740500</v>
      </c>
      <c r="I1368" s="278">
        <v>19740500</v>
      </c>
      <c r="J1368" s="279">
        <f t="shared" si="21"/>
        <v>0</v>
      </c>
    </row>
    <row r="1369" spans="1:10" ht="12.75">
      <c r="A1369" s="271" t="s">
        <v>546</v>
      </c>
      <c r="B1369" s="272">
        <v>200</v>
      </c>
      <c r="C1369" s="273">
        <v>295</v>
      </c>
      <c r="D1369" s="274">
        <v>1401</v>
      </c>
      <c r="E1369" s="275" t="s">
        <v>273</v>
      </c>
      <c r="F1369" s="276" t="s">
        <v>1008</v>
      </c>
      <c r="G1369" s="277" t="s">
        <v>1008</v>
      </c>
      <c r="H1369" s="278">
        <v>19740500</v>
      </c>
      <c r="I1369" s="278">
        <v>19740500</v>
      </c>
      <c r="J1369" s="279">
        <f t="shared" si="21"/>
        <v>0</v>
      </c>
    </row>
    <row r="1370" spans="1:10" ht="12.75">
      <c r="A1370" s="271" t="s">
        <v>639</v>
      </c>
      <c r="B1370" s="272">
        <v>200</v>
      </c>
      <c r="C1370" s="273">
        <v>295</v>
      </c>
      <c r="D1370" s="274">
        <v>1401</v>
      </c>
      <c r="E1370" s="275" t="s">
        <v>273</v>
      </c>
      <c r="F1370" s="280" t="s">
        <v>274</v>
      </c>
      <c r="G1370" s="277" t="s">
        <v>1008</v>
      </c>
      <c r="H1370" s="278">
        <v>19740500</v>
      </c>
      <c r="I1370" s="278">
        <v>19740500</v>
      </c>
      <c r="J1370" s="279">
        <f t="shared" si="21"/>
        <v>0</v>
      </c>
    </row>
    <row r="1371" spans="1:10" ht="12.75">
      <c r="A1371" s="244" t="s">
        <v>587</v>
      </c>
      <c r="B1371" s="256">
        <v>200</v>
      </c>
      <c r="C1371" s="245">
        <v>295</v>
      </c>
      <c r="D1371" s="252">
        <v>1401</v>
      </c>
      <c r="E1371" s="253" t="s">
        <v>273</v>
      </c>
      <c r="F1371" s="254" t="s">
        <v>274</v>
      </c>
      <c r="G1371" s="255">
        <v>251</v>
      </c>
      <c r="H1371" s="251">
        <v>19740500</v>
      </c>
      <c r="I1371" s="251">
        <v>19740500</v>
      </c>
      <c r="J1371" s="246">
        <f t="shared" si="21"/>
        <v>0</v>
      </c>
    </row>
    <row r="1372" spans="1:10" ht="12.75">
      <c r="A1372" s="271" t="s">
        <v>149</v>
      </c>
      <c r="B1372" s="272">
        <v>200</v>
      </c>
      <c r="C1372" s="273">
        <v>295</v>
      </c>
      <c r="D1372" s="274">
        <v>1403</v>
      </c>
      <c r="E1372" s="275" t="s">
        <v>276</v>
      </c>
      <c r="F1372" s="276" t="s">
        <v>1008</v>
      </c>
      <c r="G1372" s="277" t="s">
        <v>1008</v>
      </c>
      <c r="H1372" s="278">
        <v>1053110760.3400002</v>
      </c>
      <c r="I1372" s="278">
        <v>1053110760.34</v>
      </c>
      <c r="J1372" s="279">
        <f t="shared" si="21"/>
        <v>0</v>
      </c>
    </row>
    <row r="1373" spans="1:10" ht="12.75">
      <c r="A1373" s="271" t="s">
        <v>46</v>
      </c>
      <c r="B1373" s="272">
        <v>200</v>
      </c>
      <c r="C1373" s="273">
        <v>295</v>
      </c>
      <c r="D1373" s="274">
        <v>1403</v>
      </c>
      <c r="E1373" s="275" t="s">
        <v>278</v>
      </c>
      <c r="F1373" s="276" t="s">
        <v>1008</v>
      </c>
      <c r="G1373" s="277" t="s">
        <v>1008</v>
      </c>
      <c r="H1373" s="278">
        <v>1053110760.3400002</v>
      </c>
      <c r="I1373" s="278">
        <v>1053110760.34</v>
      </c>
      <c r="J1373" s="279">
        <f t="shared" si="21"/>
        <v>0</v>
      </c>
    </row>
    <row r="1374" spans="1:10" ht="33.75">
      <c r="A1374" s="271" t="s">
        <v>547</v>
      </c>
      <c r="B1374" s="272">
        <v>200</v>
      </c>
      <c r="C1374" s="273">
        <v>295</v>
      </c>
      <c r="D1374" s="274">
        <v>1403</v>
      </c>
      <c r="E1374" s="275" t="s">
        <v>275</v>
      </c>
      <c r="F1374" s="276" t="s">
        <v>1008</v>
      </c>
      <c r="G1374" s="277" t="s">
        <v>1008</v>
      </c>
      <c r="H1374" s="278">
        <v>1050310759.1200001</v>
      </c>
      <c r="I1374" s="278">
        <v>1050310759.12</v>
      </c>
      <c r="J1374" s="279">
        <f t="shared" si="21"/>
        <v>0</v>
      </c>
    </row>
    <row r="1375" spans="1:10" ht="12.75">
      <c r="A1375" s="271" t="s">
        <v>162</v>
      </c>
      <c r="B1375" s="272">
        <v>200</v>
      </c>
      <c r="C1375" s="273">
        <v>295</v>
      </c>
      <c r="D1375" s="274">
        <v>1403</v>
      </c>
      <c r="E1375" s="275" t="s">
        <v>275</v>
      </c>
      <c r="F1375" s="280" t="s">
        <v>778</v>
      </c>
      <c r="G1375" s="277" t="s">
        <v>1008</v>
      </c>
      <c r="H1375" s="278">
        <v>1050310759.1200001</v>
      </c>
      <c r="I1375" s="278">
        <v>1050310759.12</v>
      </c>
      <c r="J1375" s="279">
        <f t="shared" si="21"/>
        <v>0</v>
      </c>
    </row>
    <row r="1376" spans="1:10" ht="12.75">
      <c r="A1376" s="244" t="s">
        <v>587</v>
      </c>
      <c r="B1376" s="256">
        <v>200</v>
      </c>
      <c r="C1376" s="245">
        <v>295</v>
      </c>
      <c r="D1376" s="252">
        <v>1403</v>
      </c>
      <c r="E1376" s="253" t="s">
        <v>275</v>
      </c>
      <c r="F1376" s="254" t="s">
        <v>778</v>
      </c>
      <c r="G1376" s="255">
        <v>251</v>
      </c>
      <c r="H1376" s="251">
        <v>1050310759.1200001</v>
      </c>
      <c r="I1376" s="251">
        <v>1050310759.12</v>
      </c>
      <c r="J1376" s="246">
        <f t="shared" si="21"/>
        <v>0</v>
      </c>
    </row>
    <row r="1377" spans="1:10" ht="12.75">
      <c r="A1377" s="271" t="s">
        <v>154</v>
      </c>
      <c r="B1377" s="272">
        <v>200</v>
      </c>
      <c r="C1377" s="273">
        <v>295</v>
      </c>
      <c r="D1377" s="274">
        <v>1403</v>
      </c>
      <c r="E1377" s="275" t="s">
        <v>389</v>
      </c>
      <c r="F1377" s="276" t="s">
        <v>1008</v>
      </c>
      <c r="G1377" s="277" t="s">
        <v>1008</v>
      </c>
      <c r="H1377" s="278">
        <v>1982789.6</v>
      </c>
      <c r="I1377" s="278">
        <v>1982789.6</v>
      </c>
      <c r="J1377" s="279">
        <f t="shared" si="21"/>
        <v>0</v>
      </c>
    </row>
    <row r="1378" spans="1:10" ht="12.75">
      <c r="A1378" s="271" t="s">
        <v>162</v>
      </c>
      <c r="B1378" s="272">
        <v>200</v>
      </c>
      <c r="C1378" s="273">
        <v>295</v>
      </c>
      <c r="D1378" s="274">
        <v>1403</v>
      </c>
      <c r="E1378" s="275" t="s">
        <v>389</v>
      </c>
      <c r="F1378" s="280" t="s">
        <v>778</v>
      </c>
      <c r="G1378" s="277" t="s">
        <v>1008</v>
      </c>
      <c r="H1378" s="278">
        <v>1982789.6</v>
      </c>
      <c r="I1378" s="278">
        <v>1982789.6</v>
      </c>
      <c r="J1378" s="279">
        <f t="shared" si="21"/>
        <v>0</v>
      </c>
    </row>
    <row r="1379" spans="1:10" ht="12.75">
      <c r="A1379" s="244" t="s">
        <v>587</v>
      </c>
      <c r="B1379" s="256">
        <v>200</v>
      </c>
      <c r="C1379" s="245">
        <v>295</v>
      </c>
      <c r="D1379" s="252">
        <v>1403</v>
      </c>
      <c r="E1379" s="253" t="s">
        <v>389</v>
      </c>
      <c r="F1379" s="254" t="s">
        <v>778</v>
      </c>
      <c r="G1379" s="255">
        <v>251</v>
      </c>
      <c r="H1379" s="251">
        <v>1982789.6</v>
      </c>
      <c r="I1379" s="251">
        <v>1982789.6</v>
      </c>
      <c r="J1379" s="246">
        <f t="shared" si="21"/>
        <v>0</v>
      </c>
    </row>
    <row r="1380" spans="1:10" ht="45">
      <c r="A1380" s="271" t="s">
        <v>221</v>
      </c>
      <c r="B1380" s="272">
        <v>200</v>
      </c>
      <c r="C1380" s="273">
        <v>295</v>
      </c>
      <c r="D1380" s="274">
        <v>1403</v>
      </c>
      <c r="E1380" s="275" t="s">
        <v>222</v>
      </c>
      <c r="F1380" s="276" t="s">
        <v>1008</v>
      </c>
      <c r="G1380" s="277" t="s">
        <v>1008</v>
      </c>
      <c r="H1380" s="278">
        <v>817211.62</v>
      </c>
      <c r="I1380" s="278">
        <v>817211.62</v>
      </c>
      <c r="J1380" s="279">
        <f t="shared" si="21"/>
        <v>0</v>
      </c>
    </row>
    <row r="1381" spans="1:10" ht="12.75">
      <c r="A1381" s="271" t="s">
        <v>162</v>
      </c>
      <c r="B1381" s="272">
        <v>200</v>
      </c>
      <c r="C1381" s="273">
        <v>295</v>
      </c>
      <c r="D1381" s="274">
        <v>1403</v>
      </c>
      <c r="E1381" s="275" t="s">
        <v>222</v>
      </c>
      <c r="F1381" s="280" t="s">
        <v>778</v>
      </c>
      <c r="G1381" s="277" t="s">
        <v>1008</v>
      </c>
      <c r="H1381" s="278">
        <v>817211.62</v>
      </c>
      <c r="I1381" s="278">
        <v>817211.62</v>
      </c>
      <c r="J1381" s="279">
        <f t="shared" si="21"/>
        <v>0</v>
      </c>
    </row>
    <row r="1382" spans="1:10" ht="12.75">
      <c r="A1382" s="244" t="s">
        <v>587</v>
      </c>
      <c r="B1382" s="256">
        <v>200</v>
      </c>
      <c r="C1382" s="245">
        <v>295</v>
      </c>
      <c r="D1382" s="252">
        <v>1403</v>
      </c>
      <c r="E1382" s="253" t="s">
        <v>222</v>
      </c>
      <c r="F1382" s="254" t="s">
        <v>778</v>
      </c>
      <c r="G1382" s="255">
        <v>251</v>
      </c>
      <c r="H1382" s="251">
        <v>817211.62</v>
      </c>
      <c r="I1382" s="251">
        <v>817211.62</v>
      </c>
      <c r="J1382" s="246">
        <f>H1382-I1382</f>
        <v>0</v>
      </c>
    </row>
    <row r="1383" spans="1:10" ht="12.75">
      <c r="A1383" s="243" t="s">
        <v>77</v>
      </c>
      <c r="B1383" s="240">
        <v>450</v>
      </c>
      <c r="C1383" s="294" t="s">
        <v>110</v>
      </c>
      <c r="D1383" s="295"/>
      <c r="E1383" s="295"/>
      <c r="F1383" s="295"/>
      <c r="G1383" s="296"/>
      <c r="H1383" s="242">
        <f>Доходы!K16-Расходы!H6</f>
        <v>-413741505.5700016</v>
      </c>
      <c r="I1383" s="242">
        <f>Доходы!L16-Расходы!I6</f>
        <v>-303273435.36000156</v>
      </c>
      <c r="J1383" s="247" t="s">
        <v>110</v>
      </c>
    </row>
  </sheetData>
  <sheetProtection/>
  <autoFilter ref="A5:J1383"/>
  <mergeCells count="2">
    <mergeCell ref="C4:G4"/>
    <mergeCell ref="C1383:G1383"/>
  </mergeCells>
  <printOptions horizontalCentered="1"/>
  <pageMargins left="0.7874015748031497" right="0.3937007874015748" top="0.3937007874015748" bottom="0.3937007874015748" header="0.5118110236220472" footer="0.5118110236220472"/>
  <pageSetup blackAndWhite="1"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2:AF70"/>
  <sheetViews>
    <sheetView tabSelected="1" view="pageBreakPreview" zoomScaleSheetLayoutView="100" zoomScalePageLayoutView="0" workbookViewId="0" topLeftCell="A22">
      <selection activeCell="E26" sqref="E26"/>
    </sheetView>
  </sheetViews>
  <sheetFormatPr defaultColWidth="9.00390625" defaultRowHeight="12.75"/>
  <cols>
    <col min="1" max="1" width="74.875" style="2" customWidth="1"/>
    <col min="2" max="2" width="9.125" style="18" customWidth="1"/>
    <col min="3" max="3" width="3.625" style="18" bestFit="1" customWidth="1"/>
    <col min="4" max="4" width="4.00390625" style="2" bestFit="1" customWidth="1"/>
    <col min="5" max="8" width="2.75390625" style="2" bestFit="1" customWidth="1"/>
    <col min="9" max="9" width="4.375" style="2" customWidth="1"/>
    <col min="10" max="10" width="3.625" style="2" bestFit="1" customWidth="1"/>
    <col min="11" max="11" width="16.125" style="2" customWidth="1"/>
    <col min="12" max="13" width="16.125" style="1" customWidth="1"/>
    <col min="14" max="14" width="7.125" style="1" customWidth="1"/>
    <col min="15" max="15" width="13.875" style="1" customWidth="1"/>
    <col min="16" max="16" width="15.75390625" style="1" customWidth="1"/>
    <col min="17" max="32" width="9.125" style="1" customWidth="1"/>
    <col min="33" max="16384" width="9.125" style="2" customWidth="1"/>
  </cols>
  <sheetData>
    <row r="2" ht="11.25">
      <c r="M2" s="5" t="s">
        <v>22</v>
      </c>
    </row>
    <row r="4" spans="1:13" ht="11.25">
      <c r="A4" s="299" t="s">
        <v>164</v>
      </c>
      <c r="B4" s="299"/>
      <c r="C4" s="299"/>
      <c r="D4" s="299"/>
      <c r="E4" s="299"/>
      <c r="F4" s="299"/>
      <c r="G4" s="299"/>
      <c r="H4" s="299"/>
      <c r="I4" s="299"/>
      <c r="J4" s="299"/>
      <c r="K4" s="299"/>
      <c r="L4" s="299"/>
      <c r="M4" s="299"/>
    </row>
    <row r="5" spans="1:10" ht="15.75" customHeight="1">
      <c r="A5" s="19"/>
      <c r="B5" s="20"/>
      <c r="C5" s="20"/>
      <c r="D5" s="21"/>
      <c r="E5" s="21"/>
      <c r="F5" s="21"/>
      <c r="G5" s="21"/>
      <c r="H5" s="21"/>
      <c r="I5" s="21"/>
      <c r="J5" s="21"/>
    </row>
    <row r="6" spans="1:13" ht="12.75" customHeight="1">
      <c r="A6" s="300" t="s">
        <v>102</v>
      </c>
      <c r="B6" s="300" t="s">
        <v>103</v>
      </c>
      <c r="C6" s="302" t="s">
        <v>78</v>
      </c>
      <c r="D6" s="303"/>
      <c r="E6" s="303"/>
      <c r="F6" s="303"/>
      <c r="G6" s="303"/>
      <c r="H6" s="303"/>
      <c r="I6" s="303"/>
      <c r="J6" s="304"/>
      <c r="K6" s="300" t="s">
        <v>105</v>
      </c>
      <c r="L6" s="309" t="s">
        <v>106</v>
      </c>
      <c r="M6" s="308" t="s">
        <v>107</v>
      </c>
    </row>
    <row r="7" spans="1:13" ht="42" customHeight="1">
      <c r="A7" s="301"/>
      <c r="B7" s="301"/>
      <c r="C7" s="305"/>
      <c r="D7" s="306"/>
      <c r="E7" s="306"/>
      <c r="F7" s="306"/>
      <c r="G7" s="306"/>
      <c r="H7" s="306"/>
      <c r="I7" s="306"/>
      <c r="J7" s="307"/>
      <c r="K7" s="301"/>
      <c r="L7" s="310"/>
      <c r="M7" s="308"/>
    </row>
    <row r="8" spans="1:32" s="24" customFormat="1" ht="11.25">
      <c r="A8" s="27">
        <v>1</v>
      </c>
      <c r="B8" s="28" t="s">
        <v>142</v>
      </c>
      <c r="C8" s="314">
        <v>3</v>
      </c>
      <c r="D8" s="315"/>
      <c r="E8" s="315"/>
      <c r="F8" s="315"/>
      <c r="G8" s="315"/>
      <c r="H8" s="315"/>
      <c r="I8" s="315"/>
      <c r="J8" s="316"/>
      <c r="K8" s="94">
        <v>4</v>
      </c>
      <c r="L8" s="22">
        <v>5</v>
      </c>
      <c r="M8" s="22" t="s">
        <v>1021</v>
      </c>
      <c r="N8" s="23"/>
      <c r="O8" s="23"/>
      <c r="P8" s="23"/>
      <c r="Q8" s="23"/>
      <c r="R8" s="23"/>
      <c r="S8" s="23"/>
      <c r="T8" s="23"/>
      <c r="U8" s="23"/>
      <c r="V8" s="23"/>
      <c r="W8" s="23"/>
      <c r="X8" s="23"/>
      <c r="Y8" s="23"/>
      <c r="Z8" s="23"/>
      <c r="AA8" s="23"/>
      <c r="AB8" s="23"/>
      <c r="AC8" s="23"/>
      <c r="AD8" s="23"/>
      <c r="AE8" s="23"/>
      <c r="AF8" s="23"/>
    </row>
    <row r="9" spans="1:32" s="25" customFormat="1" ht="11.25">
      <c r="A9" s="63" t="s">
        <v>79</v>
      </c>
      <c r="B9" s="64">
        <v>500</v>
      </c>
      <c r="C9" s="317" t="s">
        <v>110</v>
      </c>
      <c r="D9" s="317"/>
      <c r="E9" s="317"/>
      <c r="F9" s="317"/>
      <c r="G9" s="317"/>
      <c r="H9" s="317"/>
      <c r="I9" s="317"/>
      <c r="J9" s="317"/>
      <c r="K9" s="98">
        <f>K11+K27+K29</f>
        <v>413741505.57000065</v>
      </c>
      <c r="L9" s="98">
        <f>L11+L27+L29</f>
        <v>303273435.35999966</v>
      </c>
      <c r="M9" s="127">
        <f>K9-L9</f>
        <v>110468070.21000099</v>
      </c>
      <c r="N9" s="23"/>
      <c r="O9" s="23"/>
      <c r="P9" s="23"/>
      <c r="Q9" s="23"/>
      <c r="R9" s="23"/>
      <c r="S9" s="23"/>
      <c r="T9" s="23"/>
      <c r="U9" s="23"/>
      <c r="V9" s="23"/>
      <c r="W9" s="23"/>
      <c r="X9" s="23"/>
      <c r="Y9" s="23"/>
      <c r="Z9" s="23"/>
      <c r="AA9" s="23"/>
      <c r="AB9" s="23"/>
      <c r="AC9" s="23"/>
      <c r="AD9" s="23"/>
      <c r="AE9" s="23"/>
      <c r="AF9" s="23"/>
    </row>
    <row r="10" spans="1:32" s="25" customFormat="1" ht="11.25">
      <c r="A10" s="65" t="s">
        <v>1007</v>
      </c>
      <c r="B10" s="66"/>
      <c r="C10" s="67"/>
      <c r="D10" s="68"/>
      <c r="E10" s="68"/>
      <c r="F10" s="68"/>
      <c r="G10" s="68"/>
      <c r="H10" s="68"/>
      <c r="I10" s="68"/>
      <c r="J10" s="69"/>
      <c r="K10" s="99"/>
      <c r="L10" s="99"/>
      <c r="M10" s="128"/>
      <c r="N10" s="23"/>
      <c r="O10" s="23"/>
      <c r="P10" s="23"/>
      <c r="Q10" s="23"/>
      <c r="R10" s="23"/>
      <c r="S10" s="23"/>
      <c r="T10" s="23"/>
      <c r="U10" s="23"/>
      <c r="V10" s="23"/>
      <c r="W10" s="23"/>
      <c r="X10" s="23"/>
      <c r="Y10" s="23"/>
      <c r="Z10" s="23"/>
      <c r="AA10" s="23"/>
      <c r="AB10" s="23"/>
      <c r="AC10" s="23"/>
      <c r="AD10" s="23"/>
      <c r="AE10" s="23"/>
      <c r="AF10" s="23"/>
    </row>
    <row r="11" spans="1:32" s="25" customFormat="1" ht="11.25">
      <c r="A11" s="70" t="s">
        <v>81</v>
      </c>
      <c r="B11" s="71" t="s">
        <v>82</v>
      </c>
      <c r="C11" s="318" t="s">
        <v>110</v>
      </c>
      <c r="D11" s="297"/>
      <c r="E11" s="297"/>
      <c r="F11" s="297"/>
      <c r="G11" s="297"/>
      <c r="H11" s="297"/>
      <c r="I11" s="297"/>
      <c r="J11" s="319"/>
      <c r="K11" s="100">
        <f>K13+K19</f>
        <v>0</v>
      </c>
      <c r="L11" s="100">
        <f>L13+L19</f>
        <v>22682000</v>
      </c>
      <c r="M11" s="129">
        <f>K11-L11</f>
        <v>-22682000</v>
      </c>
      <c r="N11" s="23"/>
      <c r="O11" s="23"/>
      <c r="P11" s="23"/>
      <c r="Q11" s="23"/>
      <c r="R11" s="23"/>
      <c r="S11" s="23"/>
      <c r="T11" s="23"/>
      <c r="U11" s="23"/>
      <c r="V11" s="23"/>
      <c r="W11" s="23"/>
      <c r="X11" s="23"/>
      <c r="Y11" s="23"/>
      <c r="Z11" s="23"/>
      <c r="AA11" s="23"/>
      <c r="AB11" s="23"/>
      <c r="AC11" s="23"/>
      <c r="AD11" s="23"/>
      <c r="AE11" s="23"/>
      <c r="AF11" s="23"/>
    </row>
    <row r="12" spans="1:32" s="25" customFormat="1" ht="11.25">
      <c r="A12" s="65" t="s">
        <v>869</v>
      </c>
      <c r="B12" s="66"/>
      <c r="C12" s="67"/>
      <c r="D12" s="68"/>
      <c r="E12" s="68"/>
      <c r="F12" s="68"/>
      <c r="G12" s="68"/>
      <c r="H12" s="68"/>
      <c r="I12" s="68"/>
      <c r="J12" s="69"/>
      <c r="K12" s="101"/>
      <c r="L12" s="101"/>
      <c r="M12" s="128"/>
      <c r="N12" s="23"/>
      <c r="O12" s="23"/>
      <c r="P12" s="23"/>
      <c r="Q12" s="23"/>
      <c r="R12" s="23"/>
      <c r="S12" s="23"/>
      <c r="T12" s="23"/>
      <c r="U12" s="23"/>
      <c r="V12" s="23"/>
      <c r="W12" s="23"/>
      <c r="X12" s="23"/>
      <c r="Y12" s="23"/>
      <c r="Z12" s="23"/>
      <c r="AA12" s="23"/>
      <c r="AB12" s="23"/>
      <c r="AC12" s="23"/>
      <c r="AD12" s="23"/>
      <c r="AE12" s="23"/>
      <c r="AF12" s="23"/>
    </row>
    <row r="13" spans="1:32" s="25" customFormat="1" ht="15" customHeight="1">
      <c r="A13" s="26" t="s">
        <v>870</v>
      </c>
      <c r="B13" s="27" t="s">
        <v>82</v>
      </c>
      <c r="C13" s="28" t="s">
        <v>195</v>
      </c>
      <c r="D13" s="57" t="s">
        <v>1013</v>
      </c>
      <c r="E13" s="57" t="s">
        <v>926</v>
      </c>
      <c r="F13" s="57" t="s">
        <v>1010</v>
      </c>
      <c r="G13" s="57" t="s">
        <v>1010</v>
      </c>
      <c r="H13" s="57" t="s">
        <v>1010</v>
      </c>
      <c r="I13" s="57" t="s">
        <v>1011</v>
      </c>
      <c r="J13" s="58" t="s">
        <v>1008</v>
      </c>
      <c r="K13" s="102">
        <f>K14</f>
        <v>0</v>
      </c>
      <c r="L13" s="102">
        <f>L14</f>
        <v>0</v>
      </c>
      <c r="M13" s="56">
        <f>K13-L13</f>
        <v>0</v>
      </c>
      <c r="N13" s="23"/>
      <c r="O13" s="23"/>
      <c r="P13" s="23"/>
      <c r="Q13" s="23"/>
      <c r="R13" s="23"/>
      <c r="S13" s="23"/>
      <c r="T13" s="23"/>
      <c r="U13" s="23"/>
      <c r="V13" s="23"/>
      <c r="W13" s="23"/>
      <c r="X13" s="23"/>
      <c r="Y13" s="23"/>
      <c r="Z13" s="23"/>
      <c r="AA13" s="23"/>
      <c r="AB13" s="23"/>
      <c r="AC13" s="23"/>
      <c r="AD13" s="23"/>
      <c r="AE13" s="23"/>
      <c r="AF13" s="23"/>
    </row>
    <row r="14" spans="1:32" s="25" customFormat="1" ht="22.5">
      <c r="A14" s="72" t="s">
        <v>63</v>
      </c>
      <c r="B14" s="73" t="s">
        <v>82</v>
      </c>
      <c r="C14" s="74" t="s">
        <v>195</v>
      </c>
      <c r="D14" s="75" t="s">
        <v>1013</v>
      </c>
      <c r="E14" s="75" t="s">
        <v>926</v>
      </c>
      <c r="F14" s="75" t="s">
        <v>1013</v>
      </c>
      <c r="G14" s="75" t="s">
        <v>1010</v>
      </c>
      <c r="H14" s="75" t="s">
        <v>1010</v>
      </c>
      <c r="I14" s="75" t="s">
        <v>1011</v>
      </c>
      <c r="J14" s="76" t="s">
        <v>1008</v>
      </c>
      <c r="K14" s="103">
        <f>K15+K17</f>
        <v>0</v>
      </c>
      <c r="L14" s="103">
        <f>L15+L17</f>
        <v>0</v>
      </c>
      <c r="M14" s="130">
        <f>K14-L14</f>
        <v>0</v>
      </c>
      <c r="N14" s="23"/>
      <c r="O14" s="23"/>
      <c r="P14" s="23"/>
      <c r="Q14" s="23"/>
      <c r="R14" s="23"/>
      <c r="S14" s="23"/>
      <c r="T14" s="23"/>
      <c r="U14" s="23"/>
      <c r="V14" s="23"/>
      <c r="W14" s="23"/>
      <c r="X14" s="23"/>
      <c r="Y14" s="23"/>
      <c r="Z14" s="23"/>
      <c r="AA14" s="23"/>
      <c r="AB14" s="23"/>
      <c r="AC14" s="23"/>
      <c r="AD14" s="23"/>
      <c r="AE14" s="23"/>
      <c r="AF14" s="23"/>
    </row>
    <row r="15" spans="1:32" s="25" customFormat="1" ht="22.5">
      <c r="A15" s="72" t="s">
        <v>894</v>
      </c>
      <c r="B15" s="73" t="s">
        <v>82</v>
      </c>
      <c r="C15" s="74" t="s">
        <v>195</v>
      </c>
      <c r="D15" s="75" t="s">
        <v>1013</v>
      </c>
      <c r="E15" s="75" t="s">
        <v>926</v>
      </c>
      <c r="F15" s="75" t="s">
        <v>1013</v>
      </c>
      <c r="G15" s="75" t="s">
        <v>1010</v>
      </c>
      <c r="H15" s="75" t="s">
        <v>1010</v>
      </c>
      <c r="I15" s="75" t="s">
        <v>1011</v>
      </c>
      <c r="J15" s="76" t="s">
        <v>871</v>
      </c>
      <c r="K15" s="103">
        <f>K16</f>
        <v>130000000</v>
      </c>
      <c r="L15" s="103">
        <f>L16</f>
        <v>0</v>
      </c>
      <c r="M15" s="130">
        <f>K15-L15</f>
        <v>130000000</v>
      </c>
      <c r="N15" s="23"/>
      <c r="O15" s="23"/>
      <c r="P15" s="23"/>
      <c r="Q15" s="23"/>
      <c r="R15" s="23"/>
      <c r="S15" s="23"/>
      <c r="T15" s="23"/>
      <c r="U15" s="23"/>
      <c r="V15" s="23"/>
      <c r="W15" s="23"/>
      <c r="X15" s="23"/>
      <c r="Y15" s="23"/>
      <c r="Z15" s="23"/>
      <c r="AA15" s="23"/>
      <c r="AB15" s="23"/>
      <c r="AC15" s="23"/>
      <c r="AD15" s="23"/>
      <c r="AE15" s="23"/>
      <c r="AF15" s="23"/>
    </row>
    <row r="16" spans="1:32" s="25" customFormat="1" ht="22.5">
      <c r="A16" s="72" t="s">
        <v>895</v>
      </c>
      <c r="B16" s="73" t="s">
        <v>82</v>
      </c>
      <c r="C16" s="74" t="s">
        <v>195</v>
      </c>
      <c r="D16" s="75" t="s">
        <v>1013</v>
      </c>
      <c r="E16" s="75" t="s">
        <v>926</v>
      </c>
      <c r="F16" s="75" t="s">
        <v>1013</v>
      </c>
      <c r="G16" s="75" t="s">
        <v>1010</v>
      </c>
      <c r="H16" s="75" t="s">
        <v>925</v>
      </c>
      <c r="I16" s="75" t="s">
        <v>1011</v>
      </c>
      <c r="J16" s="76" t="s">
        <v>145</v>
      </c>
      <c r="K16" s="104">
        <v>130000000</v>
      </c>
      <c r="L16" s="104">
        <v>0</v>
      </c>
      <c r="M16" s="130">
        <f aca="true" t="shared" si="0" ref="M16:M29">K16-L16</f>
        <v>130000000</v>
      </c>
      <c r="N16" s="23"/>
      <c r="O16" s="23"/>
      <c r="P16" s="23"/>
      <c r="Q16" s="23"/>
      <c r="R16" s="23"/>
      <c r="S16" s="23"/>
      <c r="T16" s="23"/>
      <c r="U16" s="23"/>
      <c r="V16" s="23"/>
      <c r="W16" s="23"/>
      <c r="X16" s="23"/>
      <c r="Y16" s="23"/>
      <c r="Z16" s="23"/>
      <c r="AA16" s="23"/>
      <c r="AB16" s="23"/>
      <c r="AC16" s="23"/>
      <c r="AD16" s="23"/>
      <c r="AE16" s="23"/>
      <c r="AF16" s="23"/>
    </row>
    <row r="17" spans="1:32" s="25" customFormat="1" ht="22.5">
      <c r="A17" s="72" t="s">
        <v>573</v>
      </c>
      <c r="B17" s="73" t="s">
        <v>82</v>
      </c>
      <c r="C17" s="74" t="s">
        <v>195</v>
      </c>
      <c r="D17" s="75" t="s">
        <v>1013</v>
      </c>
      <c r="E17" s="75" t="s">
        <v>926</v>
      </c>
      <c r="F17" s="75" t="s">
        <v>1013</v>
      </c>
      <c r="G17" s="75" t="s">
        <v>1010</v>
      </c>
      <c r="H17" s="75" t="s">
        <v>1010</v>
      </c>
      <c r="I17" s="75" t="s">
        <v>1011</v>
      </c>
      <c r="J17" s="76" t="s">
        <v>146</v>
      </c>
      <c r="K17" s="103">
        <f>K18</f>
        <v>-130000000</v>
      </c>
      <c r="L17" s="103">
        <f>L18</f>
        <v>0</v>
      </c>
      <c r="M17" s="130">
        <f t="shared" si="0"/>
        <v>-130000000</v>
      </c>
      <c r="N17" s="23"/>
      <c r="O17" s="23"/>
      <c r="P17" s="23"/>
      <c r="Q17" s="23"/>
      <c r="R17" s="23"/>
      <c r="S17" s="23"/>
      <c r="T17" s="23"/>
      <c r="U17" s="23"/>
      <c r="V17" s="23"/>
      <c r="W17" s="23"/>
      <c r="X17" s="23"/>
      <c r="Y17" s="23"/>
      <c r="Z17" s="23"/>
      <c r="AA17" s="23"/>
      <c r="AB17" s="23"/>
      <c r="AC17" s="23"/>
      <c r="AD17" s="23"/>
      <c r="AE17" s="23"/>
      <c r="AF17" s="23"/>
    </row>
    <row r="18" spans="1:32" s="25" customFormat="1" ht="22.5">
      <c r="A18" s="72" t="s">
        <v>574</v>
      </c>
      <c r="B18" s="73" t="s">
        <v>82</v>
      </c>
      <c r="C18" s="74" t="s">
        <v>195</v>
      </c>
      <c r="D18" s="75" t="s">
        <v>1013</v>
      </c>
      <c r="E18" s="75" t="s">
        <v>926</v>
      </c>
      <c r="F18" s="75" t="s">
        <v>1013</v>
      </c>
      <c r="G18" s="75" t="s">
        <v>1010</v>
      </c>
      <c r="H18" s="75" t="s">
        <v>925</v>
      </c>
      <c r="I18" s="75" t="s">
        <v>1011</v>
      </c>
      <c r="J18" s="76" t="s">
        <v>147</v>
      </c>
      <c r="K18" s="104">
        <v>-130000000</v>
      </c>
      <c r="L18" s="104">
        <v>0</v>
      </c>
      <c r="M18" s="130">
        <f t="shared" si="0"/>
        <v>-130000000</v>
      </c>
      <c r="N18" s="23"/>
      <c r="O18" s="23"/>
      <c r="P18" s="23"/>
      <c r="Q18" s="23"/>
      <c r="R18" s="23"/>
      <c r="S18" s="23"/>
      <c r="T18" s="23"/>
      <c r="U18" s="23"/>
      <c r="V18" s="23"/>
      <c r="W18" s="23"/>
      <c r="X18" s="23"/>
      <c r="Y18" s="23"/>
      <c r="Z18" s="23"/>
      <c r="AA18" s="23"/>
      <c r="AB18" s="23"/>
      <c r="AC18" s="23"/>
      <c r="AD18" s="23"/>
      <c r="AE18" s="23"/>
      <c r="AF18" s="23"/>
    </row>
    <row r="19" spans="1:32" s="25" customFormat="1" ht="15" customHeight="1">
      <c r="A19" s="26" t="s">
        <v>575</v>
      </c>
      <c r="B19" s="27" t="s">
        <v>82</v>
      </c>
      <c r="C19" s="28" t="s">
        <v>1008</v>
      </c>
      <c r="D19" s="57" t="s">
        <v>1013</v>
      </c>
      <c r="E19" s="57" t="s">
        <v>811</v>
      </c>
      <c r="F19" s="57" t="s">
        <v>1010</v>
      </c>
      <c r="G19" s="57" t="s">
        <v>1010</v>
      </c>
      <c r="H19" s="57" t="s">
        <v>1010</v>
      </c>
      <c r="I19" s="57" t="s">
        <v>1011</v>
      </c>
      <c r="J19" s="58" t="s">
        <v>1008</v>
      </c>
      <c r="K19" s="102">
        <f>K20</f>
        <v>0</v>
      </c>
      <c r="L19" s="102">
        <f>L20</f>
        <v>22682000</v>
      </c>
      <c r="M19" s="56">
        <f t="shared" si="0"/>
        <v>-22682000</v>
      </c>
      <c r="N19" s="23"/>
      <c r="O19" s="23"/>
      <c r="P19" s="23"/>
      <c r="Q19" s="23"/>
      <c r="R19" s="23"/>
      <c r="S19" s="23"/>
      <c r="T19" s="23"/>
      <c r="U19" s="23"/>
      <c r="V19" s="23"/>
      <c r="W19" s="23"/>
      <c r="X19" s="23"/>
      <c r="Y19" s="23"/>
      <c r="Z19" s="23"/>
      <c r="AA19" s="23"/>
      <c r="AB19" s="23"/>
      <c r="AC19" s="23"/>
      <c r="AD19" s="23"/>
      <c r="AE19" s="23"/>
      <c r="AF19" s="23"/>
    </row>
    <row r="20" spans="1:32" s="25" customFormat="1" ht="16.5" customHeight="1">
      <c r="A20" s="72" t="s">
        <v>55</v>
      </c>
      <c r="B20" s="73" t="s">
        <v>82</v>
      </c>
      <c r="C20" s="74" t="s">
        <v>195</v>
      </c>
      <c r="D20" s="75" t="s">
        <v>1013</v>
      </c>
      <c r="E20" s="75" t="s">
        <v>811</v>
      </c>
      <c r="F20" s="75" t="s">
        <v>925</v>
      </c>
      <c r="G20" s="75" t="s">
        <v>1010</v>
      </c>
      <c r="H20" s="75" t="s">
        <v>1010</v>
      </c>
      <c r="I20" s="75" t="s">
        <v>1011</v>
      </c>
      <c r="J20" s="76" t="s">
        <v>1008</v>
      </c>
      <c r="K20" s="103">
        <f>K21+K24</f>
        <v>0</v>
      </c>
      <c r="L20" s="103">
        <f>L21+L24</f>
        <v>22682000</v>
      </c>
      <c r="M20" s="130">
        <f t="shared" si="0"/>
        <v>-22682000</v>
      </c>
      <c r="N20" s="23"/>
      <c r="O20" s="23"/>
      <c r="P20" s="23"/>
      <c r="Q20" s="23"/>
      <c r="R20" s="23"/>
      <c r="S20" s="23"/>
      <c r="T20" s="23"/>
      <c r="U20" s="23"/>
      <c r="V20" s="23"/>
      <c r="W20" s="23"/>
      <c r="X20" s="23"/>
      <c r="Y20" s="23"/>
      <c r="Z20" s="23"/>
      <c r="AA20" s="23"/>
      <c r="AB20" s="23"/>
      <c r="AC20" s="23"/>
      <c r="AD20" s="23"/>
      <c r="AE20" s="23"/>
      <c r="AF20" s="23"/>
    </row>
    <row r="21" spans="1:32" s="25" customFormat="1" ht="22.5">
      <c r="A21" s="72" t="s">
        <v>905</v>
      </c>
      <c r="B21" s="73" t="s">
        <v>82</v>
      </c>
      <c r="C21" s="74" t="s">
        <v>195</v>
      </c>
      <c r="D21" s="75" t="s">
        <v>1013</v>
      </c>
      <c r="E21" s="75" t="s">
        <v>811</v>
      </c>
      <c r="F21" s="75" t="s">
        <v>925</v>
      </c>
      <c r="G21" s="75" t="s">
        <v>1010</v>
      </c>
      <c r="H21" s="75" t="s">
        <v>1010</v>
      </c>
      <c r="I21" s="75" t="s">
        <v>1011</v>
      </c>
      <c r="J21" s="76" t="s">
        <v>776</v>
      </c>
      <c r="K21" s="103">
        <f>K22</f>
        <v>50000000</v>
      </c>
      <c r="L21" s="103">
        <f>L22</f>
        <v>22682000</v>
      </c>
      <c r="M21" s="130">
        <f t="shared" si="0"/>
        <v>27318000</v>
      </c>
      <c r="N21" s="23"/>
      <c r="O21" s="23"/>
      <c r="P21" s="23"/>
      <c r="Q21" s="23"/>
      <c r="R21" s="23"/>
      <c r="S21" s="23"/>
      <c r="T21" s="23"/>
      <c r="U21" s="23"/>
      <c r="V21" s="23"/>
      <c r="W21" s="23"/>
      <c r="X21" s="23"/>
      <c r="Y21" s="23"/>
      <c r="Z21" s="23"/>
      <c r="AA21" s="23"/>
      <c r="AB21" s="23"/>
      <c r="AC21" s="23"/>
      <c r="AD21" s="23"/>
      <c r="AE21" s="23"/>
      <c r="AF21" s="23"/>
    </row>
    <row r="22" spans="1:32" s="25" customFormat="1" ht="22.5">
      <c r="A22" s="77" t="s">
        <v>56</v>
      </c>
      <c r="B22" s="73" t="s">
        <v>82</v>
      </c>
      <c r="C22" s="74" t="s">
        <v>195</v>
      </c>
      <c r="D22" s="75" t="s">
        <v>1013</v>
      </c>
      <c r="E22" s="75" t="s">
        <v>811</v>
      </c>
      <c r="F22" s="75" t="s">
        <v>925</v>
      </c>
      <c r="G22" s="75" t="s">
        <v>1016</v>
      </c>
      <c r="H22" s="75" t="s">
        <v>1010</v>
      </c>
      <c r="I22" s="75" t="s">
        <v>1011</v>
      </c>
      <c r="J22" s="76" t="s">
        <v>776</v>
      </c>
      <c r="K22" s="103">
        <f>K23</f>
        <v>50000000</v>
      </c>
      <c r="L22" s="103">
        <f>L23</f>
        <v>22682000</v>
      </c>
      <c r="M22" s="130">
        <f t="shared" si="0"/>
        <v>27318000</v>
      </c>
      <c r="N22" s="23"/>
      <c r="O22" s="23"/>
      <c r="P22" s="23"/>
      <c r="Q22" s="23"/>
      <c r="R22" s="23"/>
      <c r="S22" s="23"/>
      <c r="T22" s="23"/>
      <c r="U22" s="23"/>
      <c r="V22" s="23"/>
      <c r="W22" s="23"/>
      <c r="X22" s="23"/>
      <c r="Y22" s="23"/>
      <c r="Z22" s="23"/>
      <c r="AA22" s="23"/>
      <c r="AB22" s="23"/>
      <c r="AC22" s="23"/>
      <c r="AD22" s="23"/>
      <c r="AE22" s="23"/>
      <c r="AF22" s="23"/>
    </row>
    <row r="23" spans="1:32" s="25" customFormat="1" ht="22.5">
      <c r="A23" s="72" t="s">
        <v>977</v>
      </c>
      <c r="B23" s="73" t="s">
        <v>82</v>
      </c>
      <c r="C23" s="74" t="s">
        <v>195</v>
      </c>
      <c r="D23" s="75" t="s">
        <v>1013</v>
      </c>
      <c r="E23" s="75" t="s">
        <v>811</v>
      </c>
      <c r="F23" s="75" t="s">
        <v>925</v>
      </c>
      <c r="G23" s="75" t="s">
        <v>1016</v>
      </c>
      <c r="H23" s="75" t="s">
        <v>925</v>
      </c>
      <c r="I23" s="75" t="s">
        <v>1011</v>
      </c>
      <c r="J23" s="76" t="s">
        <v>777</v>
      </c>
      <c r="K23" s="104">
        <v>50000000</v>
      </c>
      <c r="L23" s="104">
        <f>20182000+2500000</f>
        <v>22682000</v>
      </c>
      <c r="M23" s="130">
        <f t="shared" si="0"/>
        <v>27318000</v>
      </c>
      <c r="N23" s="23"/>
      <c r="O23" s="23"/>
      <c r="P23" s="23"/>
      <c r="Q23" s="23"/>
      <c r="R23" s="23"/>
      <c r="S23" s="23"/>
      <c r="T23" s="23"/>
      <c r="U23" s="23"/>
      <c r="V23" s="23"/>
      <c r="W23" s="23"/>
      <c r="X23" s="23"/>
      <c r="Y23" s="23"/>
      <c r="Z23" s="23"/>
      <c r="AA23" s="23"/>
      <c r="AB23" s="23"/>
      <c r="AC23" s="23"/>
      <c r="AD23" s="23"/>
      <c r="AE23" s="23"/>
      <c r="AF23" s="23"/>
    </row>
    <row r="24" spans="1:32" s="25" customFormat="1" ht="11.25">
      <c r="A24" s="72" t="s">
        <v>187</v>
      </c>
      <c r="B24" s="73" t="s">
        <v>82</v>
      </c>
      <c r="C24" s="74" t="s">
        <v>195</v>
      </c>
      <c r="D24" s="75" t="s">
        <v>1013</v>
      </c>
      <c r="E24" s="75" t="s">
        <v>811</v>
      </c>
      <c r="F24" s="75" t="s">
        <v>925</v>
      </c>
      <c r="G24" s="75" t="s">
        <v>1010</v>
      </c>
      <c r="H24" s="75" t="s">
        <v>1010</v>
      </c>
      <c r="I24" s="75" t="s">
        <v>1011</v>
      </c>
      <c r="J24" s="76" t="s">
        <v>80</v>
      </c>
      <c r="K24" s="103">
        <f>K25</f>
        <v>-50000000</v>
      </c>
      <c r="L24" s="103">
        <f>L25</f>
        <v>0</v>
      </c>
      <c r="M24" s="130">
        <f t="shared" si="0"/>
        <v>-50000000</v>
      </c>
      <c r="N24" s="23"/>
      <c r="O24" s="23"/>
      <c r="P24" s="23"/>
      <c r="Q24" s="23"/>
      <c r="R24" s="23"/>
      <c r="S24" s="23"/>
      <c r="T24" s="23"/>
      <c r="U24" s="23"/>
      <c r="V24" s="23"/>
      <c r="W24" s="23"/>
      <c r="X24" s="23"/>
      <c r="Y24" s="23"/>
      <c r="Z24" s="23"/>
      <c r="AA24" s="23"/>
      <c r="AB24" s="23"/>
      <c r="AC24" s="23"/>
      <c r="AD24" s="23"/>
      <c r="AE24" s="23"/>
      <c r="AF24" s="23"/>
    </row>
    <row r="25" spans="1:13" ht="22.5">
      <c r="A25" s="72" t="s">
        <v>188</v>
      </c>
      <c r="B25" s="73" t="s">
        <v>82</v>
      </c>
      <c r="C25" s="74" t="s">
        <v>195</v>
      </c>
      <c r="D25" s="75" t="s">
        <v>1013</v>
      </c>
      <c r="E25" s="75" t="s">
        <v>811</v>
      </c>
      <c r="F25" s="75" t="s">
        <v>925</v>
      </c>
      <c r="G25" s="75" t="s">
        <v>1016</v>
      </c>
      <c r="H25" s="75" t="s">
        <v>1010</v>
      </c>
      <c r="I25" s="75" t="s">
        <v>1011</v>
      </c>
      <c r="J25" s="76" t="s">
        <v>80</v>
      </c>
      <c r="K25" s="103">
        <f>K26</f>
        <v>-50000000</v>
      </c>
      <c r="L25" s="103">
        <f>L26</f>
        <v>0</v>
      </c>
      <c r="M25" s="130">
        <f t="shared" si="0"/>
        <v>-50000000</v>
      </c>
    </row>
    <row r="26" spans="1:13" ht="22.5">
      <c r="A26" s="70" t="s">
        <v>470</v>
      </c>
      <c r="B26" s="73" t="s">
        <v>82</v>
      </c>
      <c r="C26" s="78" t="s">
        <v>195</v>
      </c>
      <c r="D26" s="79" t="s">
        <v>1013</v>
      </c>
      <c r="E26" s="79" t="s">
        <v>811</v>
      </c>
      <c r="F26" s="79" t="s">
        <v>925</v>
      </c>
      <c r="G26" s="79" t="s">
        <v>1016</v>
      </c>
      <c r="H26" s="79" t="s">
        <v>925</v>
      </c>
      <c r="I26" s="79" t="s">
        <v>1011</v>
      </c>
      <c r="J26" s="80" t="s">
        <v>778</v>
      </c>
      <c r="K26" s="105">
        <v>-50000000</v>
      </c>
      <c r="L26" s="105">
        <v>0</v>
      </c>
      <c r="M26" s="130">
        <f t="shared" si="0"/>
        <v>-50000000</v>
      </c>
    </row>
    <row r="27" spans="1:13" ht="11.25">
      <c r="A27" s="70" t="s">
        <v>189</v>
      </c>
      <c r="B27" s="71" t="s">
        <v>190</v>
      </c>
      <c r="C27" s="318" t="s">
        <v>110</v>
      </c>
      <c r="D27" s="297"/>
      <c r="E27" s="297"/>
      <c r="F27" s="297"/>
      <c r="G27" s="297"/>
      <c r="H27" s="297"/>
      <c r="I27" s="297"/>
      <c r="J27" s="319"/>
      <c r="K27" s="311"/>
      <c r="L27" s="311"/>
      <c r="M27" s="311"/>
    </row>
    <row r="28" spans="1:32" s="25" customFormat="1" ht="11.25">
      <c r="A28" s="65" t="s">
        <v>869</v>
      </c>
      <c r="B28" s="66"/>
      <c r="C28" s="67"/>
      <c r="D28" s="68"/>
      <c r="E28" s="68"/>
      <c r="F28" s="68"/>
      <c r="G28" s="68"/>
      <c r="H28" s="68"/>
      <c r="I28" s="68"/>
      <c r="J28" s="69"/>
      <c r="K28" s="312"/>
      <c r="L28" s="312"/>
      <c r="M28" s="312"/>
      <c r="N28" s="23"/>
      <c r="O28" s="23"/>
      <c r="P28" s="23"/>
      <c r="Q28" s="23"/>
      <c r="R28" s="23"/>
      <c r="S28" s="23"/>
      <c r="T28" s="23"/>
      <c r="U28" s="23"/>
      <c r="V28" s="23"/>
      <c r="W28" s="23"/>
      <c r="X28" s="23"/>
      <c r="Y28" s="23"/>
      <c r="Z28" s="23"/>
      <c r="AA28" s="23"/>
      <c r="AB28" s="23"/>
      <c r="AC28" s="23"/>
      <c r="AD28" s="23"/>
      <c r="AE28" s="23"/>
      <c r="AF28" s="23"/>
    </row>
    <row r="29" spans="1:32" s="25" customFormat="1" ht="11.25">
      <c r="A29" s="267" t="s">
        <v>8</v>
      </c>
      <c r="B29" s="27" t="s">
        <v>871</v>
      </c>
      <c r="C29" s="28"/>
      <c r="D29" s="29"/>
      <c r="E29" s="29"/>
      <c r="F29" s="29"/>
      <c r="G29" s="29"/>
      <c r="H29" s="29"/>
      <c r="I29" s="29"/>
      <c r="J29" s="30"/>
      <c r="K29" s="102">
        <f>K30+K35</f>
        <v>413741505.57000065</v>
      </c>
      <c r="L29" s="102">
        <f>L30+L35</f>
        <v>280591435.35999966</v>
      </c>
      <c r="M29" s="56">
        <f t="shared" si="0"/>
        <v>133150070.21000099</v>
      </c>
      <c r="N29" s="23"/>
      <c r="O29" s="23"/>
      <c r="P29" s="23"/>
      <c r="Q29" s="23"/>
      <c r="R29" s="23"/>
      <c r="S29" s="23"/>
      <c r="T29" s="23"/>
      <c r="U29" s="23"/>
      <c r="V29" s="23"/>
      <c r="W29" s="23"/>
      <c r="X29" s="23"/>
      <c r="Y29" s="23"/>
      <c r="Z29" s="23"/>
      <c r="AA29" s="23"/>
      <c r="AB29" s="23"/>
      <c r="AC29" s="23"/>
      <c r="AD29" s="23"/>
      <c r="AE29" s="23"/>
      <c r="AF29" s="23"/>
    </row>
    <row r="30" spans="1:32" s="25" customFormat="1" ht="11.25">
      <c r="A30" s="65" t="s">
        <v>9</v>
      </c>
      <c r="B30" s="73" t="s">
        <v>145</v>
      </c>
      <c r="C30" s="28"/>
      <c r="D30" s="29"/>
      <c r="E30" s="29"/>
      <c r="F30" s="29"/>
      <c r="G30" s="29"/>
      <c r="H30" s="29"/>
      <c r="I30" s="29"/>
      <c r="J30" s="30"/>
      <c r="K30" s="102">
        <f>K31</f>
        <v>-7249121065.69</v>
      </c>
      <c r="L30" s="102">
        <f>L31</f>
        <v>-7058947210.77</v>
      </c>
      <c r="M30" s="131" t="s">
        <v>110</v>
      </c>
      <c r="N30" s="23"/>
      <c r="O30" s="23"/>
      <c r="P30" s="23"/>
      <c r="Q30" s="23"/>
      <c r="R30" s="23"/>
      <c r="S30" s="23"/>
      <c r="T30" s="23"/>
      <c r="U30" s="23"/>
      <c r="V30" s="23"/>
      <c r="W30" s="23"/>
      <c r="X30" s="23"/>
      <c r="Y30" s="23"/>
      <c r="Z30" s="23"/>
      <c r="AA30" s="23"/>
      <c r="AB30" s="23"/>
      <c r="AC30" s="23"/>
      <c r="AD30" s="23"/>
      <c r="AE30" s="23"/>
      <c r="AF30" s="23"/>
    </row>
    <row r="31" spans="1:32" s="25" customFormat="1" ht="11.25">
      <c r="A31" s="72" t="s">
        <v>165</v>
      </c>
      <c r="B31" s="73" t="s">
        <v>145</v>
      </c>
      <c r="C31" s="74" t="s">
        <v>195</v>
      </c>
      <c r="D31" s="81" t="s">
        <v>1013</v>
      </c>
      <c r="E31" s="81" t="s">
        <v>925</v>
      </c>
      <c r="F31" s="81" t="s">
        <v>1010</v>
      </c>
      <c r="G31" s="81" t="s">
        <v>1010</v>
      </c>
      <c r="H31" s="81" t="s">
        <v>1010</v>
      </c>
      <c r="I31" s="81" t="s">
        <v>1011</v>
      </c>
      <c r="J31" s="82" t="s">
        <v>80</v>
      </c>
      <c r="K31" s="96">
        <f aca="true" t="shared" si="1" ref="K31:L33">K32</f>
        <v>-7249121065.69</v>
      </c>
      <c r="L31" s="96">
        <f t="shared" si="1"/>
        <v>-7058947210.77</v>
      </c>
      <c r="M31" s="131" t="s">
        <v>110</v>
      </c>
      <c r="N31" s="23"/>
      <c r="O31" s="23"/>
      <c r="P31" s="23"/>
      <c r="Q31" s="23"/>
      <c r="R31" s="23"/>
      <c r="S31" s="23"/>
      <c r="T31" s="23"/>
      <c r="U31" s="23"/>
      <c r="V31" s="23"/>
      <c r="W31" s="23"/>
      <c r="X31" s="23"/>
      <c r="Y31" s="23"/>
      <c r="Z31" s="23"/>
      <c r="AA31" s="23"/>
      <c r="AB31" s="23"/>
      <c r="AC31" s="23"/>
      <c r="AD31" s="23"/>
      <c r="AE31" s="23"/>
      <c r="AF31" s="23"/>
    </row>
    <row r="32" spans="1:32" s="25" customFormat="1" ht="11.25">
      <c r="A32" s="83" t="s">
        <v>166</v>
      </c>
      <c r="B32" s="84" t="s">
        <v>145</v>
      </c>
      <c r="C32" s="85" t="s">
        <v>195</v>
      </c>
      <c r="D32" s="81" t="s">
        <v>1013</v>
      </c>
      <c r="E32" s="81" t="s">
        <v>925</v>
      </c>
      <c r="F32" s="81" t="s">
        <v>1016</v>
      </c>
      <c r="G32" s="81" t="s">
        <v>1010</v>
      </c>
      <c r="H32" s="81" t="s">
        <v>1010</v>
      </c>
      <c r="I32" s="81" t="s">
        <v>1011</v>
      </c>
      <c r="J32" s="82" t="s">
        <v>80</v>
      </c>
      <c r="K32" s="96">
        <f t="shared" si="1"/>
        <v>-7249121065.69</v>
      </c>
      <c r="L32" s="96">
        <f t="shared" si="1"/>
        <v>-7058947210.77</v>
      </c>
      <c r="M32" s="131" t="s">
        <v>110</v>
      </c>
      <c r="N32" s="23"/>
      <c r="O32" s="23"/>
      <c r="P32" s="23"/>
      <c r="Q32" s="23"/>
      <c r="R32" s="23"/>
      <c r="S32" s="23"/>
      <c r="T32" s="23"/>
      <c r="U32" s="23"/>
      <c r="V32" s="23"/>
      <c r="W32" s="23"/>
      <c r="X32" s="23"/>
      <c r="Y32" s="23"/>
      <c r="Z32" s="23"/>
      <c r="AA32" s="23"/>
      <c r="AB32" s="23"/>
      <c r="AC32" s="23"/>
      <c r="AD32" s="23"/>
      <c r="AE32" s="23"/>
      <c r="AF32" s="23"/>
    </row>
    <row r="33" spans="1:32" s="25" customFormat="1" ht="11.25">
      <c r="A33" s="83" t="s">
        <v>848</v>
      </c>
      <c r="B33" s="84" t="s">
        <v>145</v>
      </c>
      <c r="C33" s="85" t="s">
        <v>195</v>
      </c>
      <c r="D33" s="81" t="s">
        <v>1013</v>
      </c>
      <c r="E33" s="81" t="s">
        <v>925</v>
      </c>
      <c r="F33" s="81" t="s">
        <v>1016</v>
      </c>
      <c r="G33" s="81" t="s">
        <v>1013</v>
      </c>
      <c r="H33" s="81" t="s">
        <v>1010</v>
      </c>
      <c r="I33" s="81" t="s">
        <v>1011</v>
      </c>
      <c r="J33" s="82" t="s">
        <v>779</v>
      </c>
      <c r="K33" s="96">
        <f t="shared" si="1"/>
        <v>-7249121065.69</v>
      </c>
      <c r="L33" s="96">
        <f t="shared" si="1"/>
        <v>-7058947210.77</v>
      </c>
      <c r="M33" s="131" t="s">
        <v>110</v>
      </c>
      <c r="N33" s="23"/>
      <c r="O33" s="23"/>
      <c r="P33" s="23"/>
      <c r="Q33" s="23"/>
      <c r="R33" s="23"/>
      <c r="S33" s="23"/>
      <c r="T33" s="23"/>
      <c r="U33" s="23"/>
      <c r="V33" s="23"/>
      <c r="W33" s="23"/>
      <c r="X33" s="23"/>
      <c r="Y33" s="23"/>
      <c r="Z33" s="23"/>
      <c r="AA33" s="23"/>
      <c r="AB33" s="23"/>
      <c r="AC33" s="23"/>
      <c r="AD33" s="23"/>
      <c r="AE33" s="23"/>
      <c r="AF33" s="23"/>
    </row>
    <row r="34" spans="1:32" s="25" customFormat="1" ht="11.25">
      <c r="A34" s="83" t="s">
        <v>471</v>
      </c>
      <c r="B34" s="84" t="s">
        <v>145</v>
      </c>
      <c r="C34" s="85" t="s">
        <v>195</v>
      </c>
      <c r="D34" s="81" t="s">
        <v>1013</v>
      </c>
      <c r="E34" s="81" t="s">
        <v>925</v>
      </c>
      <c r="F34" s="81" t="s">
        <v>1016</v>
      </c>
      <c r="G34" s="81" t="s">
        <v>1013</v>
      </c>
      <c r="H34" s="81" t="s">
        <v>925</v>
      </c>
      <c r="I34" s="81" t="s">
        <v>1011</v>
      </c>
      <c r="J34" s="82" t="s">
        <v>779</v>
      </c>
      <c r="K34" s="233">
        <v>-7249121065.69</v>
      </c>
      <c r="L34" s="234">
        <v>-7058947210.77</v>
      </c>
      <c r="M34" s="131" t="s">
        <v>110</v>
      </c>
      <c r="N34" s="23"/>
      <c r="O34" s="23"/>
      <c r="P34" s="23"/>
      <c r="Q34" s="23"/>
      <c r="R34" s="23"/>
      <c r="S34" s="23"/>
      <c r="T34" s="23"/>
      <c r="U34" s="23"/>
      <c r="V34" s="23"/>
      <c r="W34" s="23"/>
      <c r="X34" s="23"/>
      <c r="Y34" s="23"/>
      <c r="Z34" s="23"/>
      <c r="AA34" s="23"/>
      <c r="AB34" s="23"/>
      <c r="AC34" s="23"/>
      <c r="AD34" s="23"/>
      <c r="AE34" s="23"/>
      <c r="AF34" s="23"/>
    </row>
    <row r="35" spans="1:32" s="25" customFormat="1" ht="11.25">
      <c r="A35" s="83" t="s">
        <v>10</v>
      </c>
      <c r="B35" s="73" t="s">
        <v>780</v>
      </c>
      <c r="C35" s="85"/>
      <c r="D35" s="81"/>
      <c r="E35" s="81"/>
      <c r="F35" s="81"/>
      <c r="G35" s="81"/>
      <c r="H35" s="81"/>
      <c r="I35" s="81"/>
      <c r="J35" s="82"/>
      <c r="K35" s="268">
        <f>K36</f>
        <v>7662862571.26</v>
      </c>
      <c r="L35" s="268">
        <f>L36</f>
        <v>7339538646.13</v>
      </c>
      <c r="M35" s="131" t="s">
        <v>110</v>
      </c>
      <c r="N35" s="23"/>
      <c r="O35" s="23"/>
      <c r="P35" s="23"/>
      <c r="Q35" s="23"/>
      <c r="R35" s="23"/>
      <c r="S35" s="23"/>
      <c r="T35" s="23"/>
      <c r="U35" s="23"/>
      <c r="V35" s="23"/>
      <c r="W35" s="23"/>
      <c r="X35" s="23"/>
      <c r="Y35" s="23"/>
      <c r="Z35" s="23"/>
      <c r="AA35" s="23"/>
      <c r="AB35" s="23"/>
      <c r="AC35" s="23"/>
      <c r="AD35" s="23"/>
      <c r="AE35" s="23"/>
      <c r="AF35" s="23"/>
    </row>
    <row r="36" spans="1:32" s="25" customFormat="1" ht="11.25">
      <c r="A36" s="72" t="s">
        <v>472</v>
      </c>
      <c r="B36" s="73" t="s">
        <v>780</v>
      </c>
      <c r="C36" s="74" t="s">
        <v>195</v>
      </c>
      <c r="D36" s="81" t="s">
        <v>1013</v>
      </c>
      <c r="E36" s="81" t="s">
        <v>925</v>
      </c>
      <c r="F36" s="81" t="s">
        <v>1010</v>
      </c>
      <c r="G36" s="81" t="s">
        <v>1010</v>
      </c>
      <c r="H36" s="81" t="s">
        <v>1010</v>
      </c>
      <c r="I36" s="81" t="s">
        <v>1011</v>
      </c>
      <c r="J36" s="82" t="s">
        <v>776</v>
      </c>
      <c r="K36" s="96">
        <f aca="true" t="shared" si="2" ref="K36:L38">K37</f>
        <v>7662862571.26</v>
      </c>
      <c r="L36" s="96">
        <f t="shared" si="2"/>
        <v>7339538646.13</v>
      </c>
      <c r="M36" s="131" t="s">
        <v>110</v>
      </c>
      <c r="N36" s="23"/>
      <c r="O36" s="23"/>
      <c r="P36" s="23"/>
      <c r="Q36" s="23"/>
      <c r="R36" s="23"/>
      <c r="S36" s="23"/>
      <c r="T36" s="23"/>
      <c r="U36" s="23"/>
      <c r="V36" s="23"/>
      <c r="W36" s="23"/>
      <c r="X36" s="23"/>
      <c r="Y36" s="23"/>
      <c r="Z36" s="23"/>
      <c r="AA36" s="23"/>
      <c r="AB36" s="23"/>
      <c r="AC36" s="23"/>
      <c r="AD36" s="23"/>
      <c r="AE36" s="23"/>
      <c r="AF36" s="23"/>
    </row>
    <row r="37" spans="1:32" s="25" customFormat="1" ht="11.25">
      <c r="A37" s="83" t="s">
        <v>849</v>
      </c>
      <c r="B37" s="84" t="s">
        <v>780</v>
      </c>
      <c r="C37" s="85" t="s">
        <v>195</v>
      </c>
      <c r="D37" s="81" t="s">
        <v>1013</v>
      </c>
      <c r="E37" s="81" t="s">
        <v>925</v>
      </c>
      <c r="F37" s="81" t="s">
        <v>1016</v>
      </c>
      <c r="G37" s="81" t="s">
        <v>1010</v>
      </c>
      <c r="H37" s="81" t="s">
        <v>1010</v>
      </c>
      <c r="I37" s="81" t="s">
        <v>1011</v>
      </c>
      <c r="J37" s="82" t="s">
        <v>776</v>
      </c>
      <c r="K37" s="96">
        <f t="shared" si="2"/>
        <v>7662862571.26</v>
      </c>
      <c r="L37" s="96">
        <f t="shared" si="2"/>
        <v>7339538646.13</v>
      </c>
      <c r="M37" s="131" t="s">
        <v>110</v>
      </c>
      <c r="N37" s="23"/>
      <c r="O37" s="23"/>
      <c r="P37" s="23"/>
      <c r="Q37" s="23"/>
      <c r="R37" s="23"/>
      <c r="S37" s="23"/>
      <c r="T37" s="23"/>
      <c r="U37" s="23"/>
      <c r="V37" s="23"/>
      <c r="W37" s="23"/>
      <c r="X37" s="23"/>
      <c r="Y37" s="23"/>
      <c r="Z37" s="23"/>
      <c r="AA37" s="23"/>
      <c r="AB37" s="23"/>
      <c r="AC37" s="23"/>
      <c r="AD37" s="23"/>
      <c r="AE37" s="23"/>
      <c r="AF37" s="23"/>
    </row>
    <row r="38" spans="1:32" s="32" customFormat="1" ht="11.25">
      <c r="A38" s="83" t="s">
        <v>850</v>
      </c>
      <c r="B38" s="84" t="s">
        <v>780</v>
      </c>
      <c r="C38" s="85" t="s">
        <v>195</v>
      </c>
      <c r="D38" s="81" t="s">
        <v>1013</v>
      </c>
      <c r="E38" s="81" t="s">
        <v>925</v>
      </c>
      <c r="F38" s="81" t="s">
        <v>1016</v>
      </c>
      <c r="G38" s="81" t="s">
        <v>1013</v>
      </c>
      <c r="H38" s="81" t="s">
        <v>1010</v>
      </c>
      <c r="I38" s="81" t="s">
        <v>1011</v>
      </c>
      <c r="J38" s="82" t="s">
        <v>781</v>
      </c>
      <c r="K38" s="96">
        <f t="shared" si="2"/>
        <v>7662862571.26</v>
      </c>
      <c r="L38" s="96">
        <f t="shared" si="2"/>
        <v>7339538646.13</v>
      </c>
      <c r="M38" s="131" t="s">
        <v>110</v>
      </c>
      <c r="N38" s="31"/>
      <c r="O38" s="31"/>
      <c r="P38" s="31"/>
      <c r="Q38" s="31"/>
      <c r="R38" s="31"/>
      <c r="S38" s="31"/>
      <c r="T38" s="31"/>
      <c r="U38" s="31"/>
      <c r="V38" s="31"/>
      <c r="W38" s="31"/>
      <c r="X38" s="31"/>
      <c r="Y38" s="31"/>
      <c r="Z38" s="31"/>
      <c r="AA38" s="31"/>
      <c r="AB38" s="31"/>
      <c r="AC38" s="31"/>
      <c r="AD38" s="31"/>
      <c r="AE38" s="31"/>
      <c r="AF38" s="31"/>
    </row>
    <row r="39" spans="1:32" s="32" customFormat="1" ht="11.25">
      <c r="A39" s="86" t="s">
        <v>473</v>
      </c>
      <c r="B39" s="87" t="s">
        <v>780</v>
      </c>
      <c r="C39" s="88" t="s">
        <v>195</v>
      </c>
      <c r="D39" s="81" t="s">
        <v>1013</v>
      </c>
      <c r="E39" s="81" t="s">
        <v>925</v>
      </c>
      <c r="F39" s="81" t="s">
        <v>1016</v>
      </c>
      <c r="G39" s="81" t="s">
        <v>1013</v>
      </c>
      <c r="H39" s="81" t="s">
        <v>925</v>
      </c>
      <c r="I39" s="81" t="s">
        <v>1011</v>
      </c>
      <c r="J39" s="82" t="s">
        <v>781</v>
      </c>
      <c r="K39" s="233">
        <v>7662862571.26</v>
      </c>
      <c r="L39" s="234">
        <v>7339538646.13</v>
      </c>
      <c r="M39" s="131" t="s">
        <v>110</v>
      </c>
      <c r="N39" s="31"/>
      <c r="O39" s="23"/>
      <c r="P39" s="31"/>
      <c r="Q39" s="31"/>
      <c r="R39" s="31"/>
      <c r="S39" s="31"/>
      <c r="T39" s="31"/>
      <c r="U39" s="31"/>
      <c r="V39" s="31"/>
      <c r="W39" s="31"/>
      <c r="X39" s="31"/>
      <c r="Y39" s="31"/>
      <c r="Z39" s="31"/>
      <c r="AA39" s="31"/>
      <c r="AB39" s="31"/>
      <c r="AC39" s="31"/>
      <c r="AD39" s="31"/>
      <c r="AE39" s="31"/>
      <c r="AF39" s="31"/>
    </row>
    <row r="40" spans="1:32" s="32" customFormat="1" ht="15" customHeight="1">
      <c r="A40" s="33"/>
      <c r="B40" s="34"/>
      <c r="C40" s="34"/>
      <c r="D40" s="35"/>
      <c r="E40" s="35"/>
      <c r="F40" s="35"/>
      <c r="G40" s="35"/>
      <c r="H40" s="35"/>
      <c r="I40" s="35"/>
      <c r="J40" s="35"/>
      <c r="K40" s="36"/>
      <c r="L40" s="37"/>
      <c r="M40" s="25"/>
      <c r="N40" s="31"/>
      <c r="O40" s="31"/>
      <c r="P40" s="31"/>
      <c r="Q40" s="31"/>
      <c r="R40" s="31"/>
      <c r="S40" s="31"/>
      <c r="T40" s="31"/>
      <c r="U40" s="31"/>
      <c r="V40" s="31"/>
      <c r="W40" s="31"/>
      <c r="X40" s="31"/>
      <c r="Y40" s="31"/>
      <c r="Z40" s="31"/>
      <c r="AA40" s="31"/>
      <c r="AB40" s="31"/>
      <c r="AC40" s="31"/>
      <c r="AD40" s="31"/>
      <c r="AE40" s="31"/>
      <c r="AF40" s="31"/>
    </row>
    <row r="41" spans="1:32" s="32" customFormat="1" ht="11.25">
      <c r="A41" s="38"/>
      <c r="B41" s="20"/>
      <c r="C41" s="20"/>
      <c r="D41" s="39"/>
      <c r="E41" s="39"/>
      <c r="F41" s="39"/>
      <c r="G41" s="39"/>
      <c r="H41" s="39"/>
      <c r="I41" s="39"/>
      <c r="J41" s="39"/>
      <c r="K41" s="40"/>
      <c r="L41" s="41"/>
      <c r="N41" s="31"/>
      <c r="O41" s="31"/>
      <c r="P41" s="31"/>
      <c r="Q41" s="31"/>
      <c r="R41" s="31"/>
      <c r="S41" s="31"/>
      <c r="T41" s="31"/>
      <c r="U41" s="31"/>
      <c r="V41" s="31"/>
      <c r="W41" s="31"/>
      <c r="X41" s="31"/>
      <c r="Y41" s="31"/>
      <c r="Z41" s="31"/>
      <c r="AA41" s="31"/>
      <c r="AB41" s="31"/>
      <c r="AC41" s="31"/>
      <c r="AD41" s="31"/>
      <c r="AE41" s="31"/>
      <c r="AF41" s="31"/>
    </row>
    <row r="42" spans="1:32" s="9" customFormat="1" ht="11.25">
      <c r="A42" s="61" t="s">
        <v>11</v>
      </c>
      <c r="B42" s="120"/>
      <c r="C42" s="120"/>
      <c r="D42" s="269"/>
      <c r="E42" s="269"/>
      <c r="F42" s="269"/>
      <c r="G42" s="269"/>
      <c r="H42" s="269"/>
      <c r="I42" s="269"/>
      <c r="J42" s="121"/>
      <c r="K42" s="313" t="s">
        <v>12</v>
      </c>
      <c r="L42" s="313"/>
      <c r="M42" s="32"/>
      <c r="N42" s="8"/>
      <c r="O42" s="8"/>
      <c r="P42" s="8"/>
      <c r="Q42" s="8"/>
      <c r="R42" s="8"/>
      <c r="S42" s="8"/>
      <c r="T42" s="8"/>
      <c r="U42" s="8"/>
      <c r="V42" s="8"/>
      <c r="W42" s="8"/>
      <c r="X42" s="8"/>
      <c r="Y42" s="8"/>
      <c r="Z42" s="8"/>
      <c r="AA42" s="8"/>
      <c r="AB42" s="8"/>
      <c r="AC42" s="8"/>
      <c r="AD42" s="8"/>
      <c r="AE42" s="8"/>
      <c r="AF42" s="8"/>
    </row>
    <row r="43" spans="1:32" s="9" customFormat="1" ht="15" customHeight="1">
      <c r="A43" s="106"/>
      <c r="B43" s="120"/>
      <c r="C43" s="120"/>
      <c r="D43" s="297" t="s">
        <v>782</v>
      </c>
      <c r="E43" s="297"/>
      <c r="F43" s="297"/>
      <c r="G43" s="297"/>
      <c r="H43" s="297"/>
      <c r="I43" s="297"/>
      <c r="J43" s="121"/>
      <c r="K43" s="298" t="s">
        <v>191</v>
      </c>
      <c r="L43" s="298"/>
      <c r="M43" s="32"/>
      <c r="N43" s="8"/>
      <c r="O43" s="8"/>
      <c r="P43" s="8"/>
      <c r="Q43" s="8"/>
      <c r="R43" s="8"/>
      <c r="S43" s="8"/>
      <c r="T43" s="8"/>
      <c r="U43" s="8"/>
      <c r="V43" s="8"/>
      <c r="W43" s="8"/>
      <c r="X43" s="8"/>
      <c r="Y43" s="8"/>
      <c r="Z43" s="8"/>
      <c r="AA43" s="8"/>
      <c r="AB43" s="8"/>
      <c r="AC43" s="8"/>
      <c r="AD43" s="8"/>
      <c r="AE43" s="8"/>
      <c r="AF43" s="8"/>
    </row>
    <row r="44" spans="1:32" s="9" customFormat="1" ht="11.25">
      <c r="A44" s="107"/>
      <c r="B44" s="120"/>
      <c r="C44" s="120"/>
      <c r="D44" s="121"/>
      <c r="E44" s="121"/>
      <c r="F44" s="121"/>
      <c r="G44" s="121"/>
      <c r="H44" s="121"/>
      <c r="I44" s="121"/>
      <c r="J44" s="121"/>
      <c r="K44" s="111"/>
      <c r="L44" s="112"/>
      <c r="M44" s="32"/>
      <c r="N44" s="8"/>
      <c r="O44" s="8"/>
      <c r="P44" s="8"/>
      <c r="Q44" s="8"/>
      <c r="R44" s="8"/>
      <c r="S44" s="8"/>
      <c r="T44" s="8"/>
      <c r="U44" s="8"/>
      <c r="V44" s="8"/>
      <c r="W44" s="8"/>
      <c r="X44" s="8"/>
      <c r="Y44" s="8"/>
      <c r="Z44" s="8"/>
      <c r="AA44" s="8"/>
      <c r="AB44" s="8"/>
      <c r="AC44" s="8"/>
      <c r="AD44" s="8"/>
      <c r="AE44" s="8"/>
      <c r="AF44" s="8"/>
    </row>
    <row r="45" spans="1:32" s="9" customFormat="1" ht="11.25">
      <c r="A45" s="59" t="s">
        <v>954</v>
      </c>
      <c r="B45" s="122"/>
      <c r="C45" s="122"/>
      <c r="D45" s="269"/>
      <c r="E45" s="269"/>
      <c r="F45" s="269"/>
      <c r="G45" s="269"/>
      <c r="H45" s="269"/>
      <c r="I45" s="269"/>
      <c r="J45" s="123"/>
      <c r="K45" s="313" t="s">
        <v>519</v>
      </c>
      <c r="L45" s="313"/>
      <c r="M45" s="8"/>
      <c r="N45" s="8"/>
      <c r="O45" s="8"/>
      <c r="P45" s="8"/>
      <c r="Q45" s="8"/>
      <c r="R45" s="8"/>
      <c r="S45" s="8"/>
      <c r="T45" s="8"/>
      <c r="U45" s="8"/>
      <c r="V45" s="8"/>
      <c r="W45" s="8"/>
      <c r="X45" s="8"/>
      <c r="Y45" s="8"/>
      <c r="Z45" s="8"/>
      <c r="AA45" s="8"/>
      <c r="AB45" s="8"/>
      <c r="AC45" s="8"/>
      <c r="AD45" s="8"/>
      <c r="AE45" s="8"/>
      <c r="AF45" s="8"/>
    </row>
    <row r="46" spans="1:32" s="9" customFormat="1" ht="15" customHeight="1">
      <c r="A46" s="60" t="s">
        <v>586</v>
      </c>
      <c r="B46" s="122"/>
      <c r="C46" s="122"/>
      <c r="D46" s="297" t="s">
        <v>782</v>
      </c>
      <c r="E46" s="297"/>
      <c r="F46" s="297"/>
      <c r="G46" s="297"/>
      <c r="H46" s="297"/>
      <c r="I46" s="297"/>
      <c r="J46" s="124"/>
      <c r="K46" s="298" t="s">
        <v>191</v>
      </c>
      <c r="L46" s="298"/>
      <c r="M46" s="8"/>
      <c r="N46" s="8"/>
      <c r="O46" s="8"/>
      <c r="P46" s="8"/>
      <c r="Q46" s="8"/>
      <c r="R46" s="8"/>
      <c r="S46" s="8"/>
      <c r="T46" s="8"/>
      <c r="U46" s="8"/>
      <c r="V46" s="8"/>
      <c r="W46" s="8"/>
      <c r="X46" s="8"/>
      <c r="Y46" s="8"/>
      <c r="Z46" s="8"/>
      <c r="AA46" s="8"/>
      <c r="AB46" s="8"/>
      <c r="AC46" s="8"/>
      <c r="AD46" s="8"/>
      <c r="AE46" s="8"/>
      <c r="AF46" s="8"/>
    </row>
    <row r="47" spans="1:32" s="9" customFormat="1" ht="11.25">
      <c r="A47" s="107"/>
      <c r="B47" s="122"/>
      <c r="C47" s="122"/>
      <c r="D47" s="124"/>
      <c r="E47" s="124"/>
      <c r="F47" s="124"/>
      <c r="G47" s="124"/>
      <c r="H47" s="124"/>
      <c r="I47" s="124"/>
      <c r="J47" s="124"/>
      <c r="K47" s="113"/>
      <c r="L47" s="113"/>
      <c r="M47" s="8"/>
      <c r="N47" s="8"/>
      <c r="O47" s="8"/>
      <c r="P47" s="8"/>
      <c r="Q47" s="8"/>
      <c r="R47" s="8"/>
      <c r="S47" s="8"/>
      <c r="T47" s="8"/>
      <c r="U47" s="8"/>
      <c r="V47" s="8"/>
      <c r="W47" s="8"/>
      <c r="X47" s="8"/>
      <c r="Y47" s="8"/>
      <c r="Z47" s="8"/>
      <c r="AA47" s="8"/>
      <c r="AB47" s="8"/>
      <c r="AC47" s="8"/>
      <c r="AD47" s="8"/>
      <c r="AE47" s="8"/>
      <c r="AF47" s="8"/>
    </row>
    <row r="48" spans="1:32" s="9" customFormat="1" ht="11.25">
      <c r="A48" s="62" t="s">
        <v>520</v>
      </c>
      <c r="B48" s="122"/>
      <c r="C48" s="122"/>
      <c r="D48" s="269"/>
      <c r="E48" s="269"/>
      <c r="F48" s="269"/>
      <c r="G48" s="269"/>
      <c r="H48" s="269"/>
      <c r="I48" s="269"/>
      <c r="J48" s="124"/>
      <c r="K48" s="313" t="s">
        <v>521</v>
      </c>
      <c r="L48" s="313"/>
      <c r="M48" s="8"/>
      <c r="N48" s="8"/>
      <c r="O48" s="8"/>
      <c r="P48" s="8"/>
      <c r="Q48" s="8"/>
      <c r="R48" s="8"/>
      <c r="S48" s="8"/>
      <c r="T48" s="8"/>
      <c r="U48" s="8"/>
      <c r="V48" s="8"/>
      <c r="W48" s="8"/>
      <c r="X48" s="8"/>
      <c r="Y48" s="8"/>
      <c r="Z48" s="8"/>
      <c r="AA48" s="8"/>
      <c r="AB48" s="8"/>
      <c r="AC48" s="8"/>
      <c r="AD48" s="8"/>
      <c r="AE48" s="8"/>
      <c r="AF48" s="8"/>
    </row>
    <row r="49" spans="1:32" s="9" customFormat="1" ht="15" customHeight="1">
      <c r="A49" s="108"/>
      <c r="B49" s="125"/>
      <c r="C49" s="125"/>
      <c r="D49" s="297" t="s">
        <v>782</v>
      </c>
      <c r="E49" s="297"/>
      <c r="F49" s="297"/>
      <c r="G49" s="297"/>
      <c r="H49" s="297"/>
      <c r="I49" s="297"/>
      <c r="J49" s="124"/>
      <c r="K49" s="298" t="s">
        <v>191</v>
      </c>
      <c r="L49" s="298"/>
      <c r="M49" s="8"/>
      <c r="N49" s="8"/>
      <c r="O49" s="8"/>
      <c r="P49" s="8"/>
      <c r="Q49" s="8"/>
      <c r="R49" s="8"/>
      <c r="S49" s="8"/>
      <c r="T49" s="8"/>
      <c r="U49" s="8"/>
      <c r="V49" s="8"/>
      <c r="W49" s="8"/>
      <c r="X49" s="8"/>
      <c r="Y49" s="8"/>
      <c r="Z49" s="8"/>
      <c r="AA49" s="8"/>
      <c r="AB49" s="8"/>
      <c r="AC49" s="8"/>
      <c r="AD49" s="8"/>
      <c r="AE49" s="8"/>
      <c r="AF49" s="8"/>
    </row>
    <row r="50" spans="1:32" s="9" customFormat="1" ht="15" customHeight="1">
      <c r="A50" s="107"/>
      <c r="B50" s="126"/>
      <c r="C50" s="126"/>
      <c r="D50" s="124"/>
      <c r="E50" s="124"/>
      <c r="F50" s="124"/>
      <c r="G50" s="124"/>
      <c r="H50" s="124"/>
      <c r="I50" s="124"/>
      <c r="J50" s="124"/>
      <c r="K50" s="113"/>
      <c r="L50" s="113"/>
      <c r="M50" s="8"/>
      <c r="N50" s="8"/>
      <c r="O50" s="8"/>
      <c r="P50" s="8"/>
      <c r="Q50" s="8"/>
      <c r="R50" s="8"/>
      <c r="S50" s="8"/>
      <c r="T50" s="8"/>
      <c r="U50" s="8"/>
      <c r="V50" s="8"/>
      <c r="W50" s="8"/>
      <c r="X50" s="8"/>
      <c r="Y50" s="8"/>
      <c r="Z50" s="8"/>
      <c r="AA50" s="8"/>
      <c r="AB50" s="8"/>
      <c r="AC50" s="8"/>
      <c r="AD50" s="8"/>
      <c r="AE50" s="8"/>
      <c r="AF50" s="8"/>
    </row>
    <row r="51" spans="1:32" s="9" customFormat="1" ht="11.25">
      <c r="A51" s="61" t="s">
        <v>13</v>
      </c>
      <c r="B51" s="126"/>
      <c r="C51" s="126"/>
      <c r="D51" s="269"/>
      <c r="E51" s="269"/>
      <c r="F51" s="269"/>
      <c r="G51" s="269"/>
      <c r="H51" s="269"/>
      <c r="I51" s="269"/>
      <c r="J51" s="124"/>
      <c r="K51" s="313" t="s">
        <v>14</v>
      </c>
      <c r="L51" s="313"/>
      <c r="M51" s="8"/>
      <c r="N51" s="8"/>
      <c r="O51" s="8"/>
      <c r="P51" s="8"/>
      <c r="Q51" s="8"/>
      <c r="R51" s="8"/>
      <c r="S51" s="8"/>
      <c r="T51" s="8"/>
      <c r="U51" s="8"/>
      <c r="V51" s="8"/>
      <c r="W51" s="8"/>
      <c r="X51" s="8"/>
      <c r="Y51" s="8"/>
      <c r="Z51" s="8"/>
      <c r="AA51" s="8"/>
      <c r="AB51" s="8"/>
      <c r="AC51" s="8"/>
      <c r="AD51" s="8"/>
      <c r="AE51" s="8"/>
      <c r="AF51" s="8"/>
    </row>
    <row r="52" spans="1:32" s="9" customFormat="1" ht="15.75" customHeight="1">
      <c r="A52" s="109"/>
      <c r="B52" s="126"/>
      <c r="C52" s="126"/>
      <c r="D52" s="297" t="s">
        <v>782</v>
      </c>
      <c r="E52" s="297"/>
      <c r="F52" s="297"/>
      <c r="G52" s="297"/>
      <c r="H52" s="297"/>
      <c r="I52" s="297"/>
      <c r="J52" s="124"/>
      <c r="K52" s="298" t="s">
        <v>191</v>
      </c>
      <c r="L52" s="298"/>
      <c r="M52" s="8"/>
      <c r="N52" s="8"/>
      <c r="O52" s="8"/>
      <c r="P52" s="8"/>
      <c r="Q52" s="8"/>
      <c r="R52" s="8"/>
      <c r="S52" s="8"/>
      <c r="T52" s="8"/>
      <c r="U52" s="8"/>
      <c r="V52" s="8"/>
      <c r="W52" s="8"/>
      <c r="X52" s="8"/>
      <c r="Y52" s="8"/>
      <c r="Z52" s="8"/>
      <c r="AA52" s="8"/>
      <c r="AB52" s="8"/>
      <c r="AC52" s="8"/>
      <c r="AD52" s="8"/>
      <c r="AE52" s="8"/>
      <c r="AF52" s="8"/>
    </row>
    <row r="53" spans="1:32" s="9" customFormat="1" ht="11.25">
      <c r="A53" s="110" t="s">
        <v>1031</v>
      </c>
      <c r="B53" s="126"/>
      <c r="C53" s="126"/>
      <c r="D53" s="121"/>
      <c r="E53" s="121"/>
      <c r="F53" s="121"/>
      <c r="G53" s="121"/>
      <c r="H53" s="121"/>
      <c r="I53" s="121"/>
      <c r="J53" s="124"/>
      <c r="K53" s="270"/>
      <c r="L53" s="270"/>
      <c r="M53" s="8"/>
      <c r="N53" s="8"/>
      <c r="O53" s="8"/>
      <c r="P53" s="8"/>
      <c r="Q53" s="8"/>
      <c r="R53" s="8"/>
      <c r="S53" s="8"/>
      <c r="T53" s="8"/>
      <c r="U53" s="8"/>
      <c r="V53" s="8"/>
      <c r="W53" s="8"/>
      <c r="X53" s="8"/>
      <c r="Y53" s="8"/>
      <c r="Z53" s="8"/>
      <c r="AA53" s="8"/>
      <c r="AB53" s="8"/>
      <c r="AC53" s="8"/>
      <c r="AD53" s="8"/>
      <c r="AE53" s="8"/>
      <c r="AF53" s="8"/>
    </row>
    <row r="54" spans="1:32" s="9" customFormat="1" ht="11.25">
      <c r="A54" s="45"/>
      <c r="B54" s="44"/>
      <c r="C54" s="44"/>
      <c r="D54" s="35"/>
      <c r="E54" s="35"/>
      <c r="F54" s="35"/>
      <c r="G54" s="35"/>
      <c r="H54" s="35"/>
      <c r="I54" s="39"/>
      <c r="J54" s="35"/>
      <c r="K54" s="43"/>
      <c r="L54" s="43"/>
      <c r="M54" s="8"/>
      <c r="N54" s="8"/>
      <c r="O54" s="8"/>
      <c r="P54" s="8"/>
      <c r="Q54" s="8"/>
      <c r="R54" s="8"/>
      <c r="S54" s="8"/>
      <c r="T54" s="8"/>
      <c r="U54" s="8"/>
      <c r="V54" s="8"/>
      <c r="W54" s="8"/>
      <c r="X54" s="8"/>
      <c r="Y54" s="8"/>
      <c r="Z54" s="8"/>
      <c r="AA54" s="8"/>
      <c r="AB54" s="8"/>
      <c r="AC54" s="8"/>
      <c r="AD54" s="8"/>
      <c r="AE54" s="8"/>
      <c r="AF54" s="8"/>
    </row>
    <row r="55" spans="1:32" s="9" customFormat="1" ht="11.25">
      <c r="A55" s="33"/>
      <c r="B55" s="320"/>
      <c r="C55" s="320"/>
      <c r="D55" s="320"/>
      <c r="E55" s="320"/>
      <c r="F55" s="320"/>
      <c r="G55" s="320"/>
      <c r="H55" s="320"/>
      <c r="I55" s="320"/>
      <c r="J55" s="320"/>
      <c r="K55" s="46"/>
      <c r="L55" s="46"/>
      <c r="M55" s="8"/>
      <c r="N55" s="8"/>
      <c r="O55" s="8"/>
      <c r="P55" s="8"/>
      <c r="Q55" s="8"/>
      <c r="R55" s="8"/>
      <c r="S55" s="8"/>
      <c r="T55" s="8"/>
      <c r="U55" s="8"/>
      <c r="V55" s="8"/>
      <c r="W55" s="8"/>
      <c r="X55" s="8"/>
      <c r="Y55" s="8"/>
      <c r="Z55" s="8"/>
      <c r="AA55" s="8"/>
      <c r="AB55" s="8"/>
      <c r="AC55" s="8"/>
      <c r="AD55" s="8"/>
      <c r="AE55" s="8"/>
      <c r="AF55" s="8"/>
    </row>
    <row r="56" spans="1:32" s="9" customFormat="1" ht="11.25">
      <c r="A56" s="47"/>
      <c r="B56" s="42"/>
      <c r="C56" s="42"/>
      <c r="D56" s="35"/>
      <c r="E56" s="35"/>
      <c r="F56" s="35"/>
      <c r="G56" s="35"/>
      <c r="H56" s="35"/>
      <c r="I56" s="35"/>
      <c r="J56" s="35"/>
      <c r="K56" s="51">
        <f>Доходы!K16-Расходы!H6+Источники!K9</f>
        <v>-9.5367431640625E-07</v>
      </c>
      <c r="L56" s="51">
        <f>Доходы!L16-Расходы!I6+Источники!L9</f>
        <v>-1.9073486328125E-06</v>
      </c>
      <c r="M56" s="8"/>
      <c r="N56" s="8"/>
      <c r="O56" s="8"/>
      <c r="P56" s="8"/>
      <c r="Q56" s="8"/>
      <c r="R56" s="8"/>
      <c r="S56" s="8"/>
      <c r="T56" s="8"/>
      <c r="U56" s="8"/>
      <c r="V56" s="8"/>
      <c r="W56" s="8"/>
      <c r="X56" s="8"/>
      <c r="Y56" s="8"/>
      <c r="Z56" s="8"/>
      <c r="AA56" s="8"/>
      <c r="AB56" s="8"/>
      <c r="AC56" s="8"/>
      <c r="AD56" s="8"/>
      <c r="AE56" s="8"/>
      <c r="AF56" s="8"/>
    </row>
    <row r="57" spans="1:32" s="9" customFormat="1" ht="11.25">
      <c r="A57" s="48"/>
      <c r="B57" s="49"/>
      <c r="C57" s="49"/>
      <c r="D57" s="35"/>
      <c r="E57" s="35"/>
      <c r="F57" s="35"/>
      <c r="G57" s="35"/>
      <c r="H57" s="35"/>
      <c r="I57" s="35"/>
      <c r="J57" s="35"/>
      <c r="K57" s="52">
        <f>Расходы!H1383+Источники!K9</f>
        <v>-9.5367431640625E-07</v>
      </c>
      <c r="L57" s="52">
        <f>Расходы!I1383+Источники!L9</f>
        <v>-1.9073486328125E-06</v>
      </c>
      <c r="M57" s="8"/>
      <c r="N57" s="8"/>
      <c r="O57" s="8"/>
      <c r="P57" s="8"/>
      <c r="Q57" s="8"/>
      <c r="R57" s="8"/>
      <c r="S57" s="8"/>
      <c r="T57" s="8"/>
      <c r="U57" s="8"/>
      <c r="V57" s="8"/>
      <c r="W57" s="8"/>
      <c r="X57" s="8"/>
      <c r="Y57" s="8"/>
      <c r="Z57" s="8"/>
      <c r="AA57" s="8"/>
      <c r="AB57" s="8"/>
      <c r="AC57" s="8"/>
      <c r="AD57" s="8"/>
      <c r="AE57" s="8"/>
      <c r="AF57" s="8"/>
    </row>
    <row r="58" spans="1:32" s="9" customFormat="1" ht="11.25">
      <c r="A58" s="48"/>
      <c r="B58" s="49"/>
      <c r="C58" s="49"/>
      <c r="D58" s="35"/>
      <c r="E58" s="35"/>
      <c r="F58" s="35"/>
      <c r="G58" s="35"/>
      <c r="H58" s="35"/>
      <c r="I58" s="35"/>
      <c r="J58" s="35"/>
      <c r="K58" s="43"/>
      <c r="L58" s="43"/>
      <c r="M58" s="8"/>
      <c r="N58" s="8"/>
      <c r="O58" s="8"/>
      <c r="P58" s="8"/>
      <c r="Q58" s="8"/>
      <c r="R58" s="8"/>
      <c r="S58" s="8"/>
      <c r="T58" s="8"/>
      <c r="U58" s="8"/>
      <c r="V58" s="8"/>
      <c r="W58" s="8"/>
      <c r="X58" s="8"/>
      <c r="Y58" s="8"/>
      <c r="Z58" s="8"/>
      <c r="AA58" s="8"/>
      <c r="AB58" s="8"/>
      <c r="AC58" s="8"/>
      <c r="AD58" s="8"/>
      <c r="AE58" s="8"/>
      <c r="AF58" s="8"/>
    </row>
    <row r="59" spans="1:32" s="9" customFormat="1" ht="11.25">
      <c r="A59" s="48"/>
      <c r="B59" s="49"/>
      <c r="C59" s="49"/>
      <c r="D59" s="35"/>
      <c r="E59" s="35"/>
      <c r="F59" s="35"/>
      <c r="G59" s="35"/>
      <c r="H59" s="35"/>
      <c r="I59" s="35"/>
      <c r="J59" s="35"/>
      <c r="K59" s="43"/>
      <c r="L59" s="43"/>
      <c r="M59" s="8"/>
      <c r="N59" s="8"/>
      <c r="O59" s="8"/>
      <c r="P59" s="8"/>
      <c r="Q59" s="8"/>
      <c r="R59" s="8"/>
      <c r="S59" s="8"/>
      <c r="T59" s="8"/>
      <c r="U59" s="8"/>
      <c r="V59" s="8"/>
      <c r="W59" s="8"/>
      <c r="X59" s="8"/>
      <c r="Y59" s="8"/>
      <c r="Z59" s="8"/>
      <c r="AA59" s="8"/>
      <c r="AB59" s="8"/>
      <c r="AC59" s="8"/>
      <c r="AD59" s="8"/>
      <c r="AE59" s="8"/>
      <c r="AF59" s="8"/>
    </row>
    <row r="60" spans="1:32" s="9" customFormat="1" ht="11.25">
      <c r="A60" s="48"/>
      <c r="B60" s="49"/>
      <c r="C60" s="49"/>
      <c r="D60" s="35"/>
      <c r="E60" s="35"/>
      <c r="F60" s="35"/>
      <c r="G60" s="35"/>
      <c r="H60" s="35"/>
      <c r="I60" s="35"/>
      <c r="J60" s="35"/>
      <c r="K60" s="43"/>
      <c r="L60" s="43"/>
      <c r="M60" s="8"/>
      <c r="N60" s="8"/>
      <c r="O60" s="8"/>
      <c r="P60" s="8"/>
      <c r="Q60" s="8"/>
      <c r="R60" s="8"/>
      <c r="S60" s="8"/>
      <c r="T60" s="8"/>
      <c r="U60" s="8"/>
      <c r="V60" s="8"/>
      <c r="W60" s="8"/>
      <c r="X60" s="8"/>
      <c r="Y60" s="8"/>
      <c r="Z60" s="8"/>
      <c r="AA60" s="8"/>
      <c r="AB60" s="8"/>
      <c r="AC60" s="8"/>
      <c r="AD60" s="8"/>
      <c r="AE60" s="8"/>
      <c r="AF60" s="8"/>
    </row>
    <row r="61" spans="1:32" s="9" customFormat="1" ht="19.5" customHeight="1">
      <c r="A61" s="48"/>
      <c r="B61" s="49"/>
      <c r="C61" s="49"/>
      <c r="D61" s="35"/>
      <c r="E61" s="35"/>
      <c r="F61" s="35"/>
      <c r="G61" s="35"/>
      <c r="H61" s="35"/>
      <c r="I61" s="35"/>
      <c r="J61" s="35"/>
      <c r="K61" s="43"/>
      <c r="L61" s="43"/>
      <c r="M61" s="8"/>
      <c r="N61" s="8"/>
      <c r="O61" s="8"/>
      <c r="P61" s="8"/>
      <c r="Q61" s="8"/>
      <c r="R61" s="8"/>
      <c r="S61" s="8"/>
      <c r="T61" s="8"/>
      <c r="U61" s="8"/>
      <c r="V61" s="8"/>
      <c r="W61" s="8"/>
      <c r="X61" s="8"/>
      <c r="Y61" s="8"/>
      <c r="Z61" s="8"/>
      <c r="AA61" s="8"/>
      <c r="AB61" s="8"/>
      <c r="AC61" s="8"/>
      <c r="AD61" s="8"/>
      <c r="AE61" s="8"/>
      <c r="AF61" s="8"/>
    </row>
    <row r="64" ht="11.25">
      <c r="K64" s="50"/>
    </row>
    <row r="65" ht="11.25">
      <c r="L65" s="2"/>
    </row>
    <row r="66" ht="11.25">
      <c r="L66" s="2"/>
    </row>
    <row r="67" ht="11.25">
      <c r="K67" s="50"/>
    </row>
    <row r="70" ht="11.25">
      <c r="K70" s="50"/>
    </row>
  </sheetData>
  <sheetProtection/>
  <mergeCells count="27">
    <mergeCell ref="M27:M28"/>
    <mergeCell ref="K27:K28"/>
    <mergeCell ref="B55:J55"/>
    <mergeCell ref="D49:I49"/>
    <mergeCell ref="K49:L49"/>
    <mergeCell ref="K51:L51"/>
    <mergeCell ref="D52:I52"/>
    <mergeCell ref="K48:L48"/>
    <mergeCell ref="K52:L52"/>
    <mergeCell ref="K42:L42"/>
    <mergeCell ref="L27:L28"/>
    <mergeCell ref="K43:L43"/>
    <mergeCell ref="K45:L45"/>
    <mergeCell ref="C8:J8"/>
    <mergeCell ref="C9:J9"/>
    <mergeCell ref="C11:J11"/>
    <mergeCell ref="C27:J27"/>
    <mergeCell ref="D46:I46"/>
    <mergeCell ref="K46:L46"/>
    <mergeCell ref="A4:M4"/>
    <mergeCell ref="A6:A7"/>
    <mergeCell ref="B6:B7"/>
    <mergeCell ref="C6:J7"/>
    <mergeCell ref="K6:K7"/>
    <mergeCell ref="M6:M7"/>
    <mergeCell ref="L6:L7"/>
    <mergeCell ref="D43:I43"/>
  </mergeCells>
  <printOptions horizontalCentered="1"/>
  <pageMargins left="0.7874015748031497" right="0.3937007874015748" top="0.3937007874015748" bottom="0.3937007874015748" header="0.31496062992125984" footer="0.31496062992125984"/>
  <pageSetup blackAndWhite="1"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dc:creator>
  <cp:keywords/>
  <dc:description/>
  <cp:lastModifiedBy>Илона П. Берзинь</cp:lastModifiedBy>
  <cp:lastPrinted>2016-03-01T02:16:19Z</cp:lastPrinted>
  <dcterms:created xsi:type="dcterms:W3CDTF">2012-11-06T05:09:16Z</dcterms:created>
  <dcterms:modified xsi:type="dcterms:W3CDTF">2016-03-01T02:16:23Z</dcterms:modified>
  <cp:category/>
  <cp:version/>
  <cp:contentType/>
  <cp:contentStatus/>
</cp:coreProperties>
</file>