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16" windowWidth="13545" windowHeight="13050" activeTab="0"/>
  </bookViews>
  <sheets>
    <sheet name="Доходы" sheetId="1" r:id="rId1"/>
    <sheet name="Расходы" sheetId="2" r:id="rId2"/>
    <sheet name="Источники" sheetId="3" r:id="rId3"/>
  </sheets>
  <definedNames>
    <definedName name="_xlnm._FilterDatabase" localSheetId="0" hidden="1">'Доходы'!$A$15:$M$15</definedName>
    <definedName name="_xlnm._FilterDatabase" localSheetId="1" hidden="1">'Расходы'!$A$5:$G$1264</definedName>
    <definedName name="_xlnm.Print_Titles" localSheetId="0">'Доходы'!$15:$15</definedName>
    <definedName name="_xlnm.Print_Titles" localSheetId="1">'Расходы'!$5:$5</definedName>
    <definedName name="_xlnm.Print_Area" localSheetId="0">'Доходы'!$A$1:$M$378</definedName>
    <definedName name="_xlnm.Print_Area" localSheetId="2">'Источники'!$A$1:$M$52</definedName>
    <definedName name="_xlnm.Print_Area" localSheetId="1">'Расходы'!$A$1:$F$1301</definedName>
  </definedNames>
  <calcPr fullCalcOnLoad="1"/>
</workbook>
</file>

<file path=xl/sharedStrings.xml><?xml version="1.0" encoding="utf-8"?>
<sst xmlns="http://schemas.openxmlformats.org/spreadsheetml/2006/main" count="6489" uniqueCount="2140">
  <si>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</si>
  <si>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</si>
  <si>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</si>
  <si>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</si>
  <si>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</si>
  <si>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</si>
  <si>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</si>
  <si>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</si>
  <si>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</si>
  <si>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</si>
  <si>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Субсидии бюджетам на обеспечение жильем молодых семей</t>
  </si>
  <si>
    <t>Субсидии бюджетам муниципальных районов на обеспечение жильем молодых семей</t>
  </si>
  <si>
    <t>Субсидии бюджетам на государственную поддержку малого и среднего предпринимательства, включая крестьянские (фермерские) хозяйства</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</si>
  <si>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</si>
  <si>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Субсидии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</si>
  <si>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Субсидии бюджетам на реализацию федеральных целевых программ</t>
  </si>
  <si>
    <t>Субсидии бюджетам муниципальных районов на реализацию федеральных целевых программ</t>
  </si>
  <si>
    <t>Субсидии на частичное финансирование (возмещение) расходов на персональные выплаты, устанавливаемые в целях повышения оплаты труда молодым специалистам, персональные выплаты, устанавливаемые с учетом опыта работы при наличии ученой степени, почетного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</si>
  <si>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Субсидии на повышение размеров оплаты труда отдельным категориям работников бюджетной сферы края по агентству молодежной политики и реализации программ общественного развития Красноярского края в рамках непрограммных расходов отдельных органов исполнительной власти</t>
  </si>
  <si>
    <t>Субсидии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</si>
  <si>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Субсидии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</si>
  <si>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Субсидии на организацию отдыха детей и их оздоровления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</si>
  <si>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на проведение мероприятий, направленных на обеспечение безопасного участия детей в дорожном движении,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t>
  </si>
  <si>
    <t>Субсидии на приобретение оборудования и инвентаря для оснащения центров тестирования, включающих в себя места тестирования по выполнению видов испытаний (тестов), нормативов, требований к оценке уровня знаний и умений в области физической культуры и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</si>
  <si>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Субсидии на обеспечение первичных мер пожарной безопасности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</si>
  <si>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Субсидии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</si>
  <si>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Субсидии бюджетам муниципальных образований края, расположенных в районах Крайнего Севера и приравненных к ним местностях с ограниченными сроками завоза грузов, на возмещение недополученных доходов и на финансирование (возмещение) затрат теплоснабжающих, энергосбытовых и водоснабжающих организаций, возникших в результате тарифообразования</t>
  </si>
  <si>
    <t xml:space="preserve">Субсидии на обустройство пешеходных переходов и нанесение дорожной разметки на автомобильных дорогах общего пользования местного значения </t>
  </si>
  <si>
    <t>Субсидии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</si>
  <si>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Субсидии на актуализацию документов территориального планирования и градостроительного зонирования муниципальных образований в рамках подпрограммы «Стимулирование жилищного строительства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</si>
  <si>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Субсидии на приобретение и (или) монтаж комплексов по обезвреживанию отходов в рамках подпрограммы «Обращение с отходами на территории Красноярского края» государственной программы Красноярского края «Охрана окружающей среды, воспроизводство природных ресурсов»</t>
  </si>
  <si>
    <t>Субсидии для реализации проектов по благоустройству территорий поселений, городских округов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</si>
  <si>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Субсидии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«Содействие созданию безопасных и комфортных для населения условий функционирования объектов муниципальной собственности» государственной программы Красноярского края «Содействие развитию местного самоуправления»</t>
  </si>
  <si>
    <t>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«Содействие повышению уровня открытости бюджетных данных в муниципальных образованиях» государственной программы Красноярского края «Содействие развитию местного самоуправления»</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</si>
  <si>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</si>
  <si>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</si>
  <si>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на обеспечение бесплатного проезда детей и лиц, сопровождающих организованные группы детей, до места нахождения детских оздоровительных лагерей и обратно</t>
  </si>
  <si>
    <t>Субвенции на оплату проезда к месту жительства и обратно к месту учебы студентам и слушателям из семей со среднедушевым доходом ниже величины прожиточного минимума, установленного для соответствующей группы территорий края на душу населения, обучающимся в профессиональных образовательных организациях и образовательных организациях высшего образования, находящихся за пределами муниципального района</t>
  </si>
  <si>
    <t>Субвенции на выплату материальной помощи для оплаты питания и проживания студентам и слушателям из семей со среднедушевым доходом ниже величины прожиточного минимума, установленного для соответствующей группы территорий края на душу населения, обучающимся в профессиональных образовательных организациях и образовательных организациях высшего образования, находящихся за пределами муниципального района</t>
  </si>
  <si>
    <t>Субвенции бюджету муниципального образования на обеспечение одеждой, обувью и мягким инвентарем учащихся из числа коренных малочисленных народов Севера и из семей, среднедушевой доход которых ниже величины прожиточного минимума, установленной по соответствующей группе территорий края на душу населения, проживающих в интернатах муниципальных общеобразовательных организаций, расположенных в муниципальном районе, за исключением обучающихся с ограниченными возможностями здоровья</t>
  </si>
  <si>
    <t>Субвенции на обеспечение молоком и продуктами, обогащенными йодом, учащихся муниципальных общеобразовательных организаций с 1-го по 4-й классы включительно (за исключением находящихся на полном государственном обеспечении), по обеспечению продуктами питания для приготовления горячего завтрака и обеда или горячего завтрака учащихся муниципальных общеобразовательных организаций из семей со среднедушевым доходом ниже величины прожиточного минимума, установленного для соответствующей группы территорий края на душу населения, учащихся, находящихся в трудной жизненной ситуации, обучающихся с ограниченными возможностями здоровья в муниципальных общеобразовательных организациях, не проживающих в интернатах указанных организаций (за исключением учащихся, проживающих в интернатах муниципальных общеобразовательных организаций)</t>
  </si>
  <si>
    <t>Субвенции на выплаты дополнительного ежемесячного денежного вознаграждения за выполнение функций классного руководителя</t>
  </si>
  <si>
    <t>Субвенции на предоставление материальной помощи в целях уплаты налога на доходы физических лиц лицам из числа коренных малочисленных народов Севера, получивших товарно-материальные ценности, подарки, призы в году, предшествующем текущему году</t>
  </si>
  <si>
    <t>Субвенции на предоставление субсидии на возмещение части затрат, связанных с реализацией мяса домашнего северного оленя</t>
  </si>
  <si>
    <t>Субвенции на предоставление субсидии на компенсацию части затрат, связанных с реализацией продукции традиционной хозяйственной деятельности коренных малочисленных народов Севера</t>
  </si>
  <si>
    <t xml:space="preserve">Субвенции на безвозмездное обеспечение лиц из числа коренных малочисленных народов Севера, осуществляющих виды традиционной хозяйственной деятельности, горюче-смазочными материалами в виде керосина либо компенсации расходов на приобретение и доставку горюче-смазочных материалов в виде керосина для освещения кочевого жилья </t>
  </si>
  <si>
    <t>Субвенции на безвозмездное обеспечение лиц из числа коренных малочисленных народов Севера, осуществляющих виды традиционной хозяйственной деятельности, средствами связи (радиостанция), источниками питания и оборудованием для обеспечения устойчивой связи (тюнеры, передатчики, антенно-мачтовые устройства, измерительные приборы, запасные части и расходные материалы), безвозмездное обеспечение проведения экспертизы и регистрации средств связи</t>
  </si>
  <si>
    <t>Субвенции на обеспечение комплектами для новорожденных женщин из числа коренных малочисленных народов Севера, проживающих в сельской местности Таймырского Долгано-Ненецкого муниципального района, вне зависимости от дохода семьи, в городе Дудинке и поселке Диксон Таймырского Долгано-Ненецкого муниципального района, доход семьи которых ниже величины прожиточного минимума, установленного для соответствующей группы территорий края на душу населения, в связи с рождением детей</t>
  </si>
  <si>
    <t>Субвенции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</si>
  <si>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</si>
  <si>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</si>
  <si>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Денежные взыскания (штрафы) за нарушение законодательства в области охраны окружающей среды</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</si>
  <si>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</si>
  <si>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</si>
  <si>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7464</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</si>
  <si>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t>
  </si>
  <si>
    <t>7511</t>
  </si>
  <si>
    <t>Субвенции бюджетам на проведение Всероссийской сельскохозяйственной переписи в 2016 году</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</si>
  <si>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</si>
  <si>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</si>
  <si>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Доходы бюджетов бюджетной системы Российской Федерации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</si>
  <si>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</si>
  <si>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</si>
  <si>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</si>
  <si>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</si>
  <si>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</si>
  <si>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274.0709.3000000000.000</t>
  </si>
  <si>
    <t xml:space="preserve">Прочие расходы на решение вопросов местного значения </t>
  </si>
  <si>
    <t>274.0709.3000009840.000</t>
  </si>
  <si>
    <t>274.0709.3000009840.400</t>
  </si>
  <si>
    <t>274.0709.3000009840.410</t>
  </si>
  <si>
    <t>Бюджетные инвестиции на приобретение объектов недвижимого имущества в государственную (муниципальную) собственность</t>
  </si>
  <si>
    <t>274.0709.3000009840.412</t>
  </si>
  <si>
    <t>274.1004.02000R0820.400</t>
  </si>
  <si>
    <t>274.1004.02000R0820.410</t>
  </si>
  <si>
    <t>274.1004.02000R0820.412</t>
  </si>
  <si>
    <t xml:space="preserve">Софинансирование расходов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t>
  </si>
  <si>
    <t>233.0113.30000S7460.000</t>
  </si>
  <si>
    <t>233.0113.30000S7460.200</t>
  </si>
  <si>
    <t>233.0113.30000S7460.240</t>
  </si>
  <si>
    <t>233.0113.30000S7460.243</t>
  </si>
  <si>
    <t>233.0502.3000000000.000</t>
  </si>
  <si>
    <t>Расходы на возмещение недополученных доходов и на финансирование (возмещение) затрат теплоснабжающих, энергосбытовых и водоснабжающих организаций, возникших в результате тарифообразования, в целях обеспечения устойчивой работы жилищно-коммунального комплекса края на 2016 год</t>
  </si>
  <si>
    <t>233.0502.3000074640.000</t>
  </si>
  <si>
    <t>233.0502.3000074640.500</t>
  </si>
  <si>
    <t>233.0502.3000074640.540</t>
  </si>
  <si>
    <t>233.0603.0800000000.000</t>
  </si>
  <si>
    <t>Мероприятия по организации утилизации и переработки бытовых и промышленных отходов</t>
  </si>
  <si>
    <t>233.0603.0800008930.000</t>
  </si>
  <si>
    <t>233.0603.0800008930.200</t>
  </si>
  <si>
    <t>233.0603.0800008930.240</t>
  </si>
  <si>
    <t>233.0603.0800008930.244</t>
  </si>
  <si>
    <t>233.0603.0800075990.000</t>
  </si>
  <si>
    <t>233.0603.0800075990.200</t>
  </si>
  <si>
    <t>233.0603.0800075990.240</t>
  </si>
  <si>
    <t>233.0603.0800075990.244</t>
  </si>
  <si>
    <t>Софинансирование расходов на приобретение и (или) монтаж комплексов по обезвреживанию отходов</t>
  </si>
  <si>
    <t>233.0603.08000S5990.000</t>
  </si>
  <si>
    <t>233.0603.08000S5990.200</t>
  </si>
  <si>
    <t>233.0603.08000S5990.240</t>
  </si>
  <si>
    <t>233.0603.08000S5990.244</t>
  </si>
  <si>
    <t>Капитальные вложения в объекты государственной (муниципальной) собственности</t>
  </si>
  <si>
    <t>233.0701.0810002010.400</t>
  </si>
  <si>
    <t>Бюджетные инвестиции</t>
  </si>
  <si>
    <t>233.0701.0810002010.410</t>
  </si>
  <si>
    <t>Бюджетные инвестиции в объекты капитального строительства государственной (муниципальной) собственности</t>
  </si>
  <si>
    <t>233.0701.0810002010.414</t>
  </si>
  <si>
    <t>Капитальные вложения на строительство объектов недвижимого имущества государственными (муниципальными) учреждениями</t>
  </si>
  <si>
    <t>233.0701.0810002010.417</t>
  </si>
  <si>
    <t>233.0702.0810002020.400</t>
  </si>
  <si>
    <t>233.0702.0810002020.410</t>
  </si>
  <si>
    <t>233.0702.0810002020.417</t>
  </si>
  <si>
    <t>233.0702.0810002030.400</t>
  </si>
  <si>
    <t>233.0702.0810002030.410</t>
  </si>
  <si>
    <t>233.0702.0810002030.414</t>
  </si>
  <si>
    <t>233.0702.0810002030.417</t>
  </si>
  <si>
    <t>233.0702.0810002040.400</t>
  </si>
  <si>
    <t>233.0702.0810002040.410</t>
  </si>
  <si>
    <t>233.0702.0810002040.414</t>
  </si>
  <si>
    <t>233.0702.0810002040.417</t>
  </si>
  <si>
    <t>240.0104.3000001060.853</t>
  </si>
  <si>
    <t>Предоставление субсидий определенным по результатам конкурсного отбора юридическим лицам (за исключением государственных (муниципальных) учреждений) и индивидуальным предпринимателям, осуществляющим деятельность на территории поселка Хантайское Озеро городского поселения Дудинка, на возмещение части затрат, связанных с обеспечением основными продуктами питания населения поселка Хантайское Озеро</t>
  </si>
  <si>
    <t>240.0412.3000003100.000</t>
  </si>
  <si>
    <t>240.0412.3000003100.800</t>
  </si>
  <si>
    <t>240.0412.3000003100.810</t>
  </si>
  <si>
    <t>256.1002.3000001510.600</t>
  </si>
  <si>
    <t>256.1002.3000001510.610</t>
  </si>
  <si>
    <t>256.1002.3000001510.612</t>
  </si>
  <si>
    <t>Взносы в уставные фонды хозяйственных обществ, пакеты акций или доли в уставных капиталах которых находятся в муниципальной собственности Таймырского Долгано-Ненецкого муниципального района</t>
  </si>
  <si>
    <t>267.0412.3000009520.000</t>
  </si>
  <si>
    <t>267.0412.3000009520.200</t>
  </si>
  <si>
    <t>267.0412.3000009520.240</t>
  </si>
  <si>
    <t>267.0412.3000009520.244</t>
  </si>
  <si>
    <t>201.0113.3000002130.853</t>
  </si>
  <si>
    <t>Софинансирование расходов на развитие системы патриотического воспитания в рамках деятельности муниципальных молодежных центров</t>
  </si>
  <si>
    <t>201.0707.05000S4540.000</t>
  </si>
  <si>
    <t>201.0707.05000S4540.200</t>
  </si>
  <si>
    <t>201.0707.05000S4540.240</t>
  </si>
  <si>
    <t>201.0707.05000S4540.244</t>
  </si>
  <si>
    <t>201.1101.0400002110.622</t>
  </si>
  <si>
    <t>Софинансирование расходов на приобретение оборудования и инвентаря для оснащения центров тестирования, включающих в себя места тестирования по выполнению видов испытаний (тестов), нормативов, требований к оценке уровня знаний и умений в области физической культуры и спорта</t>
  </si>
  <si>
    <t>201.1102.04000S4040.000</t>
  </si>
  <si>
    <t>201.1102.04000S4040.200</t>
  </si>
  <si>
    <t>201.1102.04000S4040.240</t>
  </si>
  <si>
    <t>201.1102.04000S4040.244</t>
  </si>
  <si>
    <t>201.0409.3000000000.000</t>
  </si>
  <si>
    <t>201.0409.3000074920.000</t>
  </si>
  <si>
    <t>201.0409.3000074920.500</t>
  </si>
  <si>
    <t>201.0409.3000074920.540</t>
  </si>
  <si>
    <t>201.0412.0000000000.000</t>
  </si>
  <si>
    <t>201.0412.1100000000.000</t>
  </si>
  <si>
    <t>201.1003.0900006160.320</t>
  </si>
  <si>
    <t>201.1003.0900006160.322</t>
  </si>
  <si>
    <t>201.1003.0910000000.000</t>
  </si>
  <si>
    <t>201.1003.09100L0200.000</t>
  </si>
  <si>
    <t>201.1003.09100L0200.300</t>
  </si>
  <si>
    <t>201.1003.1100000000.000</t>
  </si>
  <si>
    <t>201.1003.1100028210.000</t>
  </si>
  <si>
    <t>201.1003.1100028210.300</t>
  </si>
  <si>
    <t>201.1003.1100028210.320</t>
  </si>
  <si>
    <t>201.1003.1100028210.321</t>
  </si>
  <si>
    <t>201.1003.1100028260.000</t>
  </si>
  <si>
    <t>201.1003.1100028260.200</t>
  </si>
  <si>
    <t>201.1003.1100028260.240</t>
  </si>
  <si>
    <t>201.1003.1100028260.244</t>
  </si>
  <si>
    <t>201.1003.1100075240.000</t>
  </si>
  <si>
    <t>201.1003.1100075240.300</t>
  </si>
  <si>
    <t>201.1003.1100075240.320</t>
  </si>
  <si>
    <t>201.1003.1100075240.321</t>
  </si>
  <si>
    <t>201.1003.1100075260.000</t>
  </si>
  <si>
    <t>201.1003.1100075260.200</t>
  </si>
  <si>
    <t>201.1003.1100075260.240</t>
  </si>
  <si>
    <t>201.1003.1100075260.244</t>
  </si>
  <si>
    <t>201.1003.3000000000.000</t>
  </si>
  <si>
    <t>201.1003.3000009820.000</t>
  </si>
  <si>
    <t>201.1003.3000009820.300</t>
  </si>
  <si>
    <t>201.1003.3000009820.320</t>
  </si>
  <si>
    <t>201.1003.3000009820.321</t>
  </si>
  <si>
    <t>201.1003.3000074580.000</t>
  </si>
  <si>
    <t>201.1003.3000074580.300</t>
  </si>
  <si>
    <t>201.1003.3000074580.320</t>
  </si>
  <si>
    <t>201.0702.0300006010.500</t>
  </si>
  <si>
    <t>201.0702.0300006010.540</t>
  </si>
  <si>
    <t>201.0707.0000000000.000</t>
  </si>
  <si>
    <t>201.0707.0500000000.000</t>
  </si>
  <si>
    <t>201.0707.0500002080.000</t>
  </si>
  <si>
    <t>201.0707.0500002080.100</t>
  </si>
  <si>
    <t>201.0707.0500002080.110</t>
  </si>
  <si>
    <t>201.0707.0500002080.111</t>
  </si>
  <si>
    <t>201.0707.0500002080.112</t>
  </si>
  <si>
    <t>201.0707.0500002080.119</t>
  </si>
  <si>
    <t>201.0707.0500002080.200</t>
  </si>
  <si>
    <t>201.0707.0500002080.240</t>
  </si>
  <si>
    <t>201.0707.0500002080.244</t>
  </si>
  <si>
    <t>201.0707.0500002080.800</t>
  </si>
  <si>
    <t>201.0707.0500002080.850</t>
  </si>
  <si>
    <t>201.0707.0500002080.852</t>
  </si>
  <si>
    <t>201.0707.0500008110.000</t>
  </si>
  <si>
    <t>201.0707.0500008110.200</t>
  </si>
  <si>
    <t>201.0707.0500008110.240</t>
  </si>
  <si>
    <t>201.0707.0500008110.244</t>
  </si>
  <si>
    <t>201.0707.0500074560.000</t>
  </si>
  <si>
    <t>201.0707.0500074560.100</t>
  </si>
  <si>
    <t>201.0707.0500074560.110</t>
  </si>
  <si>
    <t>201.0707.0500074560.200</t>
  </si>
  <si>
    <t>201.0707.0500074560.240</t>
  </si>
  <si>
    <t>201.0707.05000S4560.000</t>
  </si>
  <si>
    <t>201.0707.05000S4560.200</t>
  </si>
  <si>
    <t>201.0707.05000S4560.240</t>
  </si>
  <si>
    <t>201.0800.0000000000.000</t>
  </si>
  <si>
    <t>201.0801.0000000000.000</t>
  </si>
  <si>
    <t>201.0801.0300000000.000</t>
  </si>
  <si>
    <t>201.0801.0300006020.000</t>
  </si>
  <si>
    <t>201.0801.0300006020.500</t>
  </si>
  <si>
    <t>201.0801.0300006020.540</t>
  </si>
  <si>
    <t>201.0801.0300007710.000</t>
  </si>
  <si>
    <t>201.0801.0300007710.200</t>
  </si>
  <si>
    <t>201.0801.0300007710.240</t>
  </si>
  <si>
    <t>201.0801.0300007710.244</t>
  </si>
  <si>
    <t>201.0801.3000000000.000</t>
  </si>
  <si>
    <t>201.0801.3000051440.000</t>
  </si>
  <si>
    <t>201.0801.3000051440.500</t>
  </si>
  <si>
    <t>201.0801.3000051440.540</t>
  </si>
  <si>
    <t>201.0801.3000074880.000</t>
  </si>
  <si>
    <t>201.0801.3000074880.500</t>
  </si>
  <si>
    <t>201.0801.3000074880.540</t>
  </si>
  <si>
    <t>201.0804.0000000000.000</t>
  </si>
  <si>
    <t>201.0804.3000000000.000</t>
  </si>
  <si>
    <t>Расходы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t>
  </si>
  <si>
    <t xml:space="preserve">Дотации на выравнивание бюджетной обеспеченности муниципальных районов из регионального фонда финансовой поддержки </t>
  </si>
  <si>
    <t>Молодежная политика и оздоровление детей</t>
  </si>
  <si>
    <t>Мероприятия в сфере молодежной политики</t>
  </si>
  <si>
    <t>Глава местной администрации (исполнительно-распорядительного органа муниципального образования)</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</si>
  <si>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</si>
  <si>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Денежные взыскания (штрафы) за нарушение земельного законодательства</t>
  </si>
  <si>
    <t>Доходы от продажи земельных участков, находящихся в государственной и муниципальной собственности</t>
  </si>
  <si>
    <t>Субвенции на предоставление, доставку и пересылку компенсационных выплат депутатам, выборным должностным лицам местного самоуправления, осуществляющим свои полномочия на постоянной основе, лицам, замещающим иные муниципальные должности, и муниципальным служащим</t>
  </si>
  <si>
    <t>0523</t>
  </si>
  <si>
    <t>Субвенции на обеспечение твердым топливом граждан, проживающих на территории Таймырского Долгано-Ненецкого муниципального района в домах с печным отоплением (включая доставку)</t>
  </si>
  <si>
    <t>0525</t>
  </si>
  <si>
    <t>0527</t>
  </si>
  <si>
    <t>0528</t>
  </si>
  <si>
    <t>0529</t>
  </si>
  <si>
    <t>0530</t>
  </si>
  <si>
    <t>0531</t>
  </si>
  <si>
    <t>0532</t>
  </si>
  <si>
    <t>Субвенции на предоставление социальных выплат пенсионерам, выезжающим за пределы муниципального района, на приобретение (строительство) жилья</t>
  </si>
  <si>
    <t>0616</t>
  </si>
  <si>
    <t>2821</t>
  </si>
  <si>
    <t>Плата за выбросы загрязняющих веществ в атмосферный воздух стационарными объектами</t>
  </si>
  <si>
    <t>7591</t>
  </si>
  <si>
    <t>0640</t>
  </si>
  <si>
    <t>Субвенции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(в соответствии с Законом края от 7 июля 2009 года № 8-3618 «Об обеспечении прав детей на отдых, оздоровление и занятость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</si>
  <si>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121</t>
  </si>
  <si>
    <t>Субвенции бюджетам муниципальных районов на проведение Всероссийской сельскохозяйственной переписи в 2016 году</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</si>
  <si>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</si>
  <si>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</si>
  <si>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33</t>
  </si>
  <si>
    <t xml:space="preserve">Расходы на проведение Всероссийской сельскохозяйственной переписи в 2016 году </t>
  </si>
  <si>
    <t>Расходы на осуществление государственной поддержки муниципальных учреждений культуры</t>
  </si>
  <si>
    <t>Расходы на осуществление государственной поддержки лучших работников муниципальных учреждений культуры, находящихся на территориях сельских поселений</t>
  </si>
  <si>
    <t>Расходы на реализацию мероприятия подпрограммы «Обеспечение жильем молодых семей» в рамках федеральной целевой программы «Жилище»</t>
  </si>
  <si>
    <t xml:space="preserve">Расходы на актуализацию документов территориального планирования и градостроительного зонирования муниципальных образований </t>
  </si>
  <si>
    <t>Расходы на проведение мероприятий, направленных на обеспечение безопасного участия детей в дорожном движении</t>
  </si>
  <si>
    <t>Расходы на организацию отдыха детей и их оздоровления</t>
  </si>
  <si>
    <t>Расходы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t>
  </si>
  <si>
    <t>Обеспечение пожарной безопасности</t>
  </si>
  <si>
    <t>Расходы на обеспечение первичных мер пожарной безопасности</t>
  </si>
  <si>
    <t>201.0113.3000053910.000</t>
  </si>
  <si>
    <t>201.0113.3000053910.200</t>
  </si>
  <si>
    <t>Начальник управления</t>
  </si>
  <si>
    <t>А.Н. Заднепровская</t>
  </si>
  <si>
    <t>И.о. заместителя начальника управления - начальника отдела</t>
  </si>
  <si>
    <t>И.А. Борисова</t>
  </si>
  <si>
    <t xml:space="preserve">Расходы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t>
  </si>
  <si>
    <t>274.0702.3000077440.000</t>
  </si>
  <si>
    <t>274.0702.3000077440.200</t>
  </si>
  <si>
    <t>274.0702.3000077440.240</t>
  </si>
  <si>
    <t>274.0702.3000077440.243</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</si>
  <si>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t>
  </si>
  <si>
    <t>274.1004.0200050820.000</t>
  </si>
  <si>
    <t>274.1004.0200050820.400</t>
  </si>
  <si>
    <t>274.1004.0200050820.410</t>
  </si>
  <si>
    <t>274.1004.0200050820.412</t>
  </si>
  <si>
    <t>231.0103.3000001060.853</t>
  </si>
  <si>
    <t>233.0502.3000074640.800</t>
  </si>
  <si>
    <t>233.0502.3000074640.810</t>
  </si>
  <si>
    <t>Софинансирование расходов на возмещение недополученных доходов и на финансирование (возмещение) затрат теплоснабжающих, энергосбытовых и водоснабжающих организаций, возникших в результате тарифообразования, в целях обеспечения устойчивой работы жилищно-коммунального комплекса края на 2016 год</t>
  </si>
  <si>
    <t>233.0502.30000S4640.000</t>
  </si>
  <si>
    <t>233.0502.30000S4640.800</t>
  </si>
  <si>
    <t>233.0502.30000S4640.810</t>
  </si>
  <si>
    <t>201.0804.3000001060.000</t>
  </si>
  <si>
    <t>БЕЗВОЗМЕЗДНЫЕ ПОСТУПЛЕНИЯ ОТ НЕГОСУДАРСТВЕННЫХ ОРГАНИЗАЦИЙ</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</si>
  <si>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</si>
  <si>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</si>
  <si>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160</t>
  </si>
  <si>
    <t>081</t>
  </si>
  <si>
    <t>415</t>
  </si>
  <si>
    <t>1043</t>
  </si>
  <si>
    <t>099</t>
  </si>
  <si>
    <t>Расходы на содержание автомобильных дорог общего пользования местного значения за счет средств дорожного фонда Красноярского края</t>
  </si>
  <si>
    <t>Расходы на капитальный ремонт и ремонт автомобильных дорог общего пользования местного значения за счет средств дорожного фонда Красноярского края</t>
  </si>
  <si>
    <t>Расходы на повышение размеров оплаты труда отдельным категориям работников бюджетной сферы края по агенству молодежной политики и реализации программ общественного развития Красноярского края</t>
  </si>
  <si>
    <t>ЗДРАВООХРАНЕНИЕ</t>
  </si>
  <si>
    <t>Другие вопросы в области здравоохранения</t>
  </si>
  <si>
    <t>Массовый спорт</t>
  </si>
  <si>
    <t xml:space="preserve">Софинансирование  расходов на проведение мероприятий, направленных на обеспечение безопасного участия детей в дорожном движении </t>
  </si>
  <si>
    <t>Софинансирование расходов на развитие инфраструктуры общеобразовательных учреждений</t>
  </si>
  <si>
    <t>201.0103.3000009820.000</t>
  </si>
  <si>
    <t>201.0103.3000009820.200</t>
  </si>
  <si>
    <t>201.0103.3000009820.240</t>
  </si>
  <si>
    <t>201.0103.3000009820.244</t>
  </si>
  <si>
    <t>201.0409.300007393А.000</t>
  </si>
  <si>
    <t>201.0409.300007393А.500</t>
  </si>
  <si>
    <t>201.0409.300007393А.540</t>
  </si>
  <si>
    <t>201.0409.300007393Б.000</t>
  </si>
  <si>
    <t>201.0409.300007393Б.500</t>
  </si>
  <si>
    <t>201.0409.300007393Б.540</t>
  </si>
  <si>
    <t>201.0707.3000000000.000</t>
  </si>
  <si>
    <t>201.0707.3000010430.000</t>
  </si>
  <si>
    <t>201.0707.3000010430.100</t>
  </si>
  <si>
    <t>201.0707.3000010430.110</t>
  </si>
  <si>
    <t>201.0707.3000010430.111</t>
  </si>
  <si>
    <t>201.0707.3000010430.119</t>
  </si>
  <si>
    <t>201.0900.0000000000.000</t>
  </si>
  <si>
    <t>201.0909.0000000000.000</t>
  </si>
  <si>
    <t>201.0909.3000000000.000</t>
  </si>
  <si>
    <t>201.0909.3000001060.000</t>
  </si>
  <si>
    <t>201.0909.3000001060.200</t>
  </si>
  <si>
    <t>201.0909.3000001060.240</t>
  </si>
  <si>
    <t>201.0909.3000001060.244</t>
  </si>
  <si>
    <t>201.0909.3000001060.800</t>
  </si>
  <si>
    <t>201.0909.3000001060.850</t>
  </si>
  <si>
    <t>201.0909.3000001060.852</t>
  </si>
  <si>
    <t>201.1003.09100L0200.320</t>
  </si>
  <si>
    <t>201.1003.09100L0200.322</t>
  </si>
  <si>
    <t>201.1003.3000050200.000</t>
  </si>
  <si>
    <t>201.1003.3000050200.300</t>
  </si>
  <si>
    <t>201.1003.3000050200.320</t>
  </si>
  <si>
    <t>201.1003.3000050200.322</t>
  </si>
  <si>
    <t>201.1003.3000074580.322</t>
  </si>
  <si>
    <t>201.1102.0000000000.000</t>
  </si>
  <si>
    <t>201.1102.0400000000.000</t>
  </si>
  <si>
    <t>201.1102.0400008010.000</t>
  </si>
  <si>
    <t>201.1102.0400008010.200</t>
  </si>
  <si>
    <t>201.1102.0400008010.240</t>
  </si>
  <si>
    <t>201.1102.0400008010.244</t>
  </si>
  <si>
    <t>208.0107.3000001060.000</t>
  </si>
  <si>
    <t>233.0412.3000075180.000</t>
  </si>
  <si>
    <t>233.0412.3000075180.200</t>
  </si>
  <si>
    <t>233.0412.3000075180.240</t>
  </si>
  <si>
    <t>233.0412.3000075180.244</t>
  </si>
  <si>
    <t>274.0702.02000S3980.000</t>
  </si>
  <si>
    <t>274.0702.02000S3980.200</t>
  </si>
  <si>
    <t>274.0702.02000S3980.240</t>
  </si>
  <si>
    <t>274.0702.02000S5630.000</t>
  </si>
  <si>
    <t>274.0702.02000S5630.200</t>
  </si>
  <si>
    <t>274.0702.02000S5630.240</t>
  </si>
  <si>
    <t>008</t>
  </si>
  <si>
    <t>051</t>
  </si>
  <si>
    <t>7412</t>
  </si>
  <si>
    <t>7398</t>
  </si>
  <si>
    <t>7397</t>
  </si>
  <si>
    <t>274.0702.0200002020.119</t>
  </si>
  <si>
    <t>274.0702.0200002020.200</t>
  </si>
  <si>
    <t>274.0702.0200002020.240</t>
  </si>
  <si>
    <t>274.0702.0200002020.243</t>
  </si>
  <si>
    <t>274.0702.0200002020.244</t>
  </si>
  <si>
    <t>274.0702.0200002020.800</t>
  </si>
  <si>
    <t>274.0702.0200002020.850</t>
  </si>
  <si>
    <t>274.0702.0200002020.852</t>
  </si>
  <si>
    <t>274.0702.0200002020.853</t>
  </si>
  <si>
    <t>274.0702.0200002030.000</t>
  </si>
  <si>
    <t>274.0702.0200002030.100</t>
  </si>
  <si>
    <t>274.0702.0200002030.110</t>
  </si>
  <si>
    <t>274.0702.0200002030.111</t>
  </si>
  <si>
    <t>274.0702.0200002030.112</t>
  </si>
  <si>
    <t>274.0702.0200002030.119</t>
  </si>
  <si>
    <t>274.0702.0200002030.200</t>
  </si>
  <si>
    <t>274.0702.0200002030.240</t>
  </si>
  <si>
    <t>274.0702.0200002030.244</t>
  </si>
  <si>
    <t>274.0702.0200002030.800</t>
  </si>
  <si>
    <t>274.0702.0200002030.850</t>
  </si>
  <si>
    <t>274.0702.0200002030.852</t>
  </si>
  <si>
    <t>274.0702.0200002030.853</t>
  </si>
  <si>
    <t>274.0702.0200002040.000</t>
  </si>
  <si>
    <t>274.0702.0200002040.100</t>
  </si>
  <si>
    <t>274.0702.0200002040.110</t>
  </si>
  <si>
    <t>274.0702.0200002040.111</t>
  </si>
  <si>
    <t>274.0702.0200002040.112</t>
  </si>
  <si>
    <t>274.0702.0200002040.119</t>
  </si>
  <si>
    <t>274.0702.0200002040.200</t>
  </si>
  <si>
    <t>274.0702.0200002040.240</t>
  </si>
  <si>
    <t>274.0702.0200002040.244</t>
  </si>
  <si>
    <t>274.0702.0200002040.800</t>
  </si>
  <si>
    <t>274.0702.0200002040.850</t>
  </si>
  <si>
    <t>274.0702.0200002040.852</t>
  </si>
  <si>
    <t>274.0702.0200002040.853</t>
  </si>
  <si>
    <t>274.0702.0200005320.000</t>
  </si>
  <si>
    <t>274.0702.0200005320.100</t>
  </si>
  <si>
    <t>274.0702.0200005320.110</t>
  </si>
  <si>
    <t>274.0702.0200005320.111</t>
  </si>
  <si>
    <t>274.0702.0200005320.119</t>
  </si>
  <si>
    <t>274.0702.0200007320.000</t>
  </si>
  <si>
    <t>274.0702.0200007320.200</t>
  </si>
  <si>
    <t>274.0702.0200007320.240</t>
  </si>
  <si>
    <t>274.0702.0200007320.244</t>
  </si>
  <si>
    <t>274.0702.0200007330.000</t>
  </si>
  <si>
    <t>274.0702.0200007330.100</t>
  </si>
  <si>
    <t>274.0702.0200007330.110</t>
  </si>
  <si>
    <t>274.0702.0200007330.112</t>
  </si>
  <si>
    <t>274.0702.0200007330.200</t>
  </si>
  <si>
    <t>274.0702.0200007330.240</t>
  </si>
  <si>
    <t>274.0702.0200007330.244</t>
  </si>
  <si>
    <t>274.0702.0200074080.000</t>
  </si>
  <si>
    <t>274.0702.0200074080.100</t>
  </si>
  <si>
    <t>274.0702.0200074080.110</t>
  </si>
  <si>
    <t>274.0702.0200074080.111</t>
  </si>
  <si>
    <t>274.0702.0200074080.112</t>
  </si>
  <si>
    <t>274.0702.0200074080.119</t>
  </si>
  <si>
    <t>274.0702.0200074080.200</t>
  </si>
  <si>
    <t>274.0702.0200074080.240</t>
  </si>
  <si>
    <t>274.0702.0200074080.244</t>
  </si>
  <si>
    <t>274.0702.0200074090.000</t>
  </si>
  <si>
    <t>274.0702.0200074090.100</t>
  </si>
  <si>
    <t>274.0702.0200074090.110</t>
  </si>
  <si>
    <t>274.0702.0200074090.111</t>
  </si>
  <si>
    <t>274.0702.0200074090.112</t>
  </si>
  <si>
    <t>274.0702.0200074090.119</t>
  </si>
  <si>
    <t>274.0702.0200074090.200</t>
  </si>
  <si>
    <t>274.0702.0200074090.240</t>
  </si>
  <si>
    <t>274.0702.0200074090.244</t>
  </si>
  <si>
    <t>274.0702.0200075640.000</t>
  </si>
  <si>
    <t>274.0702.0200075640.100</t>
  </si>
  <si>
    <t>274.0702.0200075640.110</t>
  </si>
  <si>
    <t>274.0702.0200075640.111</t>
  </si>
  <si>
    <t>274.0702.0200075640.112</t>
  </si>
  <si>
    <t>274.0702.0200075640.119</t>
  </si>
  <si>
    <t>274.0702.0200075640.200</t>
  </si>
  <si>
    <t>274.0702.0200075640.240</t>
  </si>
  <si>
    <t>274.0702.0200075640.244</t>
  </si>
  <si>
    <t>274.0702.0200075880.000</t>
  </si>
  <si>
    <t>274.0702.0200075880.100</t>
  </si>
  <si>
    <t>274.0702.0200075880.110</t>
  </si>
  <si>
    <t>274.0702.0200075880.111</t>
  </si>
  <si>
    <t>274.0702.0200075880.112</t>
  </si>
  <si>
    <t>274.0702.0200075880.119</t>
  </si>
  <si>
    <t>274.0702.0200075880.200</t>
  </si>
  <si>
    <t>274.0702.0200075880.240</t>
  </si>
  <si>
    <t>274.0702.0200075880.244</t>
  </si>
  <si>
    <t>274.0702.0200075920.000</t>
  </si>
  <si>
    <t>274.0702.0200075920.200</t>
  </si>
  <si>
    <t>274.0702.0200075920.240</t>
  </si>
  <si>
    <t>274.0702.3000000000.000</t>
  </si>
  <si>
    <t>274.0702.3000075500.000</t>
  </si>
  <si>
    <t>274.0702.3000075500.300</t>
  </si>
  <si>
    <t>274.0702.3000075500.360</t>
  </si>
  <si>
    <t>274.0707.0000000000.000</t>
  </si>
  <si>
    <t>274.0707.0200000000.000</t>
  </si>
  <si>
    <t>274.0707.0200007310.000</t>
  </si>
  <si>
    <t>274.0707.0200007310.200</t>
  </si>
  <si>
    <t>274.0707.0200007310.240</t>
  </si>
  <si>
    <t>274.0707.0200007310.244</t>
  </si>
  <si>
    <t>274.0707.02000S5820.000</t>
  </si>
  <si>
    <t>274.0707.02000S5820.200</t>
  </si>
  <si>
    <t>274.0707.02000S5820.240</t>
  </si>
  <si>
    <t>274.0707.02000S5820.244</t>
  </si>
  <si>
    <t>274.0707.02000S5830.000</t>
  </si>
  <si>
    <t>274.0707.02000S5830.200</t>
  </si>
  <si>
    <t>274.0707.02000S5830.240</t>
  </si>
  <si>
    <t>274.0707.02000S5830.244</t>
  </si>
  <si>
    <t>274.0707.0500000000.000</t>
  </si>
  <si>
    <t>274.0707.0500008110.000</t>
  </si>
  <si>
    <t>274.0707.0500008110.200</t>
  </si>
  <si>
    <t>274.0707.0500008110.240</t>
  </si>
  <si>
    <t>274.0707.0500008110.244</t>
  </si>
  <si>
    <t>274.0707.0500008120.000</t>
  </si>
  <si>
    <t>274.0707.0500008120.200</t>
  </si>
  <si>
    <t>274.0707.0500008120.240</t>
  </si>
  <si>
    <t>274.0707.0500008120.244</t>
  </si>
  <si>
    <t>274.0709.0000000000.000</t>
  </si>
  <si>
    <t>274.0709.0200000000.000</t>
  </si>
  <si>
    <t>274.0709.0200001060.000</t>
  </si>
  <si>
    <t>274.0709.0200001060.100</t>
  </si>
  <si>
    <t>274.0709.0200001060.120</t>
  </si>
  <si>
    <t>274.0709.0200001060.121</t>
  </si>
  <si>
    <t>274.0709.0200001060.122</t>
  </si>
  <si>
    <t>274.0709.0200001060.129</t>
  </si>
  <si>
    <t>274.0709.0200001060.200</t>
  </si>
  <si>
    <t>274.0709.0200001060.240</t>
  </si>
  <si>
    <t>274.0709.0200001060.244</t>
  </si>
  <si>
    <t>274.0709.0200001060.800</t>
  </si>
  <si>
    <t>274.0709.0200001060.850</t>
  </si>
  <si>
    <t>274.0709.0200001070.000</t>
  </si>
  <si>
    <t>274.0709.0200001070.100</t>
  </si>
  <si>
    <t>274.0709.0200001070.120</t>
  </si>
  <si>
    <t>274.0709.0200001070.121</t>
  </si>
  <si>
    <t>274.0709.0200001070.129</t>
  </si>
  <si>
    <t>274.0709.0200002050.000</t>
  </si>
  <si>
    <t>274.0709.0200002050.100</t>
  </si>
  <si>
    <t>274.0709.0200002050.110</t>
  </si>
  <si>
    <t>274.0709.0200002050.111</t>
  </si>
  <si>
    <t>274.0709.0200002050.112</t>
  </si>
  <si>
    <t>274.0709.0200002050.119</t>
  </si>
  <si>
    <t>274.0709.0200002050.200</t>
  </si>
  <si>
    <t>274.0709.0200002050.240</t>
  </si>
  <si>
    <t>274.0709.0200002050.244</t>
  </si>
  <si>
    <t>295.0106.3000077480.121</t>
  </si>
  <si>
    <t>295.0106.3000077480.129</t>
  </si>
  <si>
    <t>295.0106.3000077480.244</t>
  </si>
  <si>
    <t>233.0113.0810001060.243</t>
  </si>
  <si>
    <t>240.0113.0820006110.244</t>
  </si>
  <si>
    <t>240.0113.0820006130.244</t>
  </si>
  <si>
    <t>240.1003.0820005250.244</t>
  </si>
  <si>
    <t>267.0113.3000001060.852</t>
  </si>
  <si>
    <t>201.0707.0500074560.244</t>
  </si>
  <si>
    <t>201.0707.05000S4560.244</t>
  </si>
  <si>
    <t>Начальник отдела муниципальных доходов и управления внутренним долгом</t>
  </si>
  <si>
    <t>В.А. Алексеенко</t>
  </si>
  <si>
    <t>1031</t>
  </si>
  <si>
    <t>7404</t>
  </si>
  <si>
    <t>Субсидии на развитие инфраструктуры общеобразовательных учреждений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</si>
  <si>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7563</t>
  </si>
  <si>
    <t>7571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</si>
  <si>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</si>
  <si>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Культура</t>
  </si>
  <si>
    <t>Расходы на осуществление государственных полномочий по созданию и обеспечению деятельности комиссий по делам несовершеннолетних и защите их прав</t>
  </si>
  <si>
    <t>Мероприятия в сфере культуры</t>
  </si>
  <si>
    <t>Пенсионное обеспечение</t>
  </si>
  <si>
    <t>Доходы бюджетов муниципальных районов от возврата организациями остатков субсидий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</si>
  <si>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</si>
  <si>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Налог, взимаемый в связи с применением патентной системы налогообложения</t>
  </si>
  <si>
    <t>250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</si>
  <si>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</si>
  <si>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</si>
  <si>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</si>
  <si>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</si>
  <si>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Охрана семьи и детства</t>
  </si>
  <si>
    <t>Социальное обеспечение населения</t>
  </si>
  <si>
    <t>Коммунальное хозяйство</t>
  </si>
  <si>
    <t>Субвенции на выполнение государственных полномочий по созданию и обеспечению деятельности административных комиссий</t>
  </si>
  <si>
    <t>Другие вопросы в области национальной экономики</t>
  </si>
  <si>
    <t>260</t>
  </si>
  <si>
    <t>7456</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</si>
  <si>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</si>
  <si>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</si>
  <si>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</si>
  <si>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201.0107.3000002070.100</t>
  </si>
  <si>
    <t>201.0107.3000002070.110</t>
  </si>
  <si>
    <t>201.0107.3000002070.111</t>
  </si>
  <si>
    <t>201.0107.3000002070.112</t>
  </si>
  <si>
    <t>201.0107.3000002070.119</t>
  </si>
  <si>
    <t>201.0107.3000002070.200</t>
  </si>
  <si>
    <t>201.0107.3000002070.240</t>
  </si>
  <si>
    <t>201.0107.3000002070.244</t>
  </si>
  <si>
    <t>201.0113.0000000000.000</t>
  </si>
  <si>
    <t>201.0113.0300000000.000</t>
  </si>
  <si>
    <t>201.0113.0300002060.000</t>
  </si>
  <si>
    <t>201.0113.0300002060.100</t>
  </si>
  <si>
    <t>201.0113.0300002060.110</t>
  </si>
  <si>
    <t>201.0113.0300002060.111</t>
  </si>
  <si>
    <t>201.0113.0300002060.112</t>
  </si>
  <si>
    <t>201.0113.0300002060.119</t>
  </si>
  <si>
    <t>201.0113.0300002060.200</t>
  </si>
  <si>
    <t>201.0113.0300002060.240</t>
  </si>
  <si>
    <t>201.0113.0300002060.244</t>
  </si>
  <si>
    <t>201.0113.1000000000.000</t>
  </si>
  <si>
    <t>201.0113.1010000000.000</t>
  </si>
  <si>
    <t>201.0113.1010002090.000</t>
  </si>
  <si>
    <t>201.0113.1010002090.100</t>
  </si>
  <si>
    <t>201.0113.1010002090.110</t>
  </si>
  <si>
    <t>201.0113.1010002090.111</t>
  </si>
  <si>
    <t>201.0113.1010002090.112</t>
  </si>
  <si>
    <t>201.0113.1010002090.119</t>
  </si>
  <si>
    <t>201.0113.1010002090.200</t>
  </si>
  <si>
    <t>201.0113.1010002090.240</t>
  </si>
  <si>
    <t>201.0113.1010002090.244</t>
  </si>
  <si>
    <t>201.0113.1010002090.800</t>
  </si>
  <si>
    <t>201.0113.1010002090.850</t>
  </si>
  <si>
    <t>201.0113.1010002090.851</t>
  </si>
  <si>
    <t>201.0113.1010002090.852</t>
  </si>
  <si>
    <t>201.0113.3000000000.000</t>
  </si>
  <si>
    <t>201.0113.3000002130.000</t>
  </si>
  <si>
    <t>201.0113.3000002130.100</t>
  </si>
  <si>
    <t>201.0113.3000002130.110</t>
  </si>
  <si>
    <t>201.0113.3000002130.111</t>
  </si>
  <si>
    <t>201.0113.3000002130.112</t>
  </si>
  <si>
    <t>201.0113.3000002130.119</t>
  </si>
  <si>
    <t>201.0113.3000002130.200</t>
  </si>
  <si>
    <t>201.0113.3000002130.240</t>
  </si>
  <si>
    <t>201.0113.3000002130.244</t>
  </si>
  <si>
    <t>201.0113.3000002130.800</t>
  </si>
  <si>
    <t>201.0113.3000002130.850</t>
  </si>
  <si>
    <t>201.0113.3000002130.852</t>
  </si>
  <si>
    <t>201.0113.3000009820.000</t>
  </si>
  <si>
    <t>201.0113.3000009820.200</t>
  </si>
  <si>
    <t>201.0113.3000009820.240</t>
  </si>
  <si>
    <t>201.0113.3000009820.244</t>
  </si>
  <si>
    <t>201.0113.3000075140.000</t>
  </si>
  <si>
    <t>201.0113.3000075140.500</t>
  </si>
  <si>
    <t>201.0113.3000075140.540</t>
  </si>
  <si>
    <t>201.0200.0000000000.000</t>
  </si>
  <si>
    <t>201.0203.0000000000.000</t>
  </si>
  <si>
    <t>7000</t>
  </si>
  <si>
    <t>7454</t>
  </si>
  <si>
    <t>7599</t>
  </si>
  <si>
    <t>201.0412.1100028220.000</t>
  </si>
  <si>
    <t>201.0412.1100028220.800</t>
  </si>
  <si>
    <t>201.0412.1100028220.810</t>
  </si>
  <si>
    <t>201.0412.1100028230.000</t>
  </si>
  <si>
    <t>201.0412.1100028230.800</t>
  </si>
  <si>
    <t>201.0412.1100028230.810</t>
  </si>
  <si>
    <t>201.0412.1100028250.000</t>
  </si>
  <si>
    <t>201.0412.1100028250.200</t>
  </si>
  <si>
    <t>201.0412.1100028250.240</t>
  </si>
  <si>
    <t>201.0412.1100028250.244</t>
  </si>
  <si>
    <t>201.0412.1100028270.000</t>
  </si>
  <si>
    <t>201.0412.1100028270.200</t>
  </si>
  <si>
    <t>201.0412.1100028270.240</t>
  </si>
  <si>
    <t>на 1 января 2017 г.</t>
  </si>
  <si>
    <t>01.01.2017</t>
  </si>
  <si>
    <t>Субвенции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t>
  </si>
  <si>
    <t>8000</t>
  </si>
  <si>
    <t>Прочие межбюджетные трансферты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«Стимулирование органов местного самоуправления края к эффективной реализации полномочий, закрепленных за муниципальными образованиями» государственной программы Красноярского края «Содействие развитию местного самоуправления»</t>
  </si>
  <si>
    <t>7744</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</si>
  <si>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</si>
  <si>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</si>
  <si>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</si>
  <si>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</si>
  <si>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</si>
  <si>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</si>
  <si>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</si>
  <si>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</si>
  <si>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</si>
  <si>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</si>
  <si>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</si>
  <si>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</si>
  <si>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</si>
  <si>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</si>
  <si>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</si>
  <si>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(за налоговые периоды, истекшие до 1 января 2011 года)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</si>
  <si>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</si>
  <si>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</si>
  <si>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(прочие поступления)</t>
  </si>
  <si>
    <t>Единый сельскохозяйственный налог (пени по соответствующему платежу)</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</si>
  <si>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</si>
  <si>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 (сумма платежа (перерасчеты, недоимка и задолженность по соответствующему платежу, в том числе по отмененному)</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</si>
  <si>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</si>
  <si>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</si>
  <si>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4000</t>
  </si>
  <si>
    <t>020</t>
  </si>
  <si>
    <t>Мероприятия в области гражданской обороны, предупреждения чрезвычайных ситуаций и ликвидации их последствий на территории муниципального района</t>
  </si>
  <si>
    <t>Расходы на выполнение отдельных государственных полномочий в области защиты территорий и населения от чрезвычайных ситуаций</t>
  </si>
  <si>
    <t>Резервные средства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</si>
  <si>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</si>
  <si>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</si>
  <si>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</si>
  <si>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</si>
  <si>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</si>
  <si>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Расходы на выплаты персоналу казенных учреждений</t>
  </si>
  <si>
    <t>Межбюджетные трансферты</t>
  </si>
  <si>
    <t>Социальное обеспечение и иные выплаты населению</t>
  </si>
  <si>
    <t>Социальные выплаты гражданам, кроме публичных нормативных социальных выплат</t>
  </si>
  <si>
    <t>Публичные нормативные социальные выплаты гражданам</t>
  </si>
  <si>
    <t>Предоставление субсидий бюджетным, автономным учреждениям и иным некоммерческим организациям</t>
  </si>
  <si>
    <t>Субсидии автономным учреждениям</t>
  </si>
  <si>
    <t>Субсидии бюджетным учреждениям</t>
  </si>
  <si>
    <t>Дотации</t>
  </si>
  <si>
    <t>Приобретение товаров, работ, услуг в пользу граждан в целях их социального обеспечения</t>
  </si>
  <si>
    <t>7748</t>
  </si>
  <si>
    <t>7746</t>
  </si>
  <si>
    <t>7741</t>
  </si>
  <si>
    <t>Расходы на повышение уровня открытости бюджетных данных в муниципальном районе</t>
  </si>
  <si>
    <t>295.0106.3000077480.000</t>
  </si>
  <si>
    <t>295.0106.3000077480.100</t>
  </si>
  <si>
    <t>295.0106.3000077480.120</t>
  </si>
  <si>
    <t>Прочие поступления от денежных взысканий (штрафов) и иных сумм в возмещение ущерба, наложенные на территории сельских поселений муниципального района</t>
  </si>
  <si>
    <t>17</t>
  </si>
  <si>
    <t>180</t>
  </si>
  <si>
    <t>2</t>
  </si>
  <si>
    <t>151</t>
  </si>
  <si>
    <t>001</t>
  </si>
  <si>
    <t>710</t>
  </si>
  <si>
    <t>Прочие межбюджетные трансферты общего характера</t>
  </si>
  <si>
    <t>Дошкольное образование</t>
  </si>
  <si>
    <t>Общее образование</t>
  </si>
  <si>
    <t>Резервные фонды</t>
  </si>
  <si>
    <t>Резервные фонды местных администраций</t>
  </si>
  <si>
    <t>7488</t>
  </si>
  <si>
    <t>295.0106.3000077480.200</t>
  </si>
  <si>
    <t>295.0106.3000077480.240</t>
  </si>
  <si>
    <t>Расходы на выплату материальной помощи для оплаты питания и проживания студентам и слушателям из семей со среднедушевым доходом ниже величины прожиточного минимума, установленного для соответствующей группы территорий края на душу населения, обучающимся в профессиональных образовательных организациях и образовательных организациях высшего образования, находящихся за пределами муниципального района</t>
  </si>
  <si>
    <t>Расходы на обеспечение одеждой, обувью и мягким инвентарем учащихся из числа коренных малочисленных народов Севера и из семей, среднедушевой доход которых ниже величины прожиточного минимума, установленной по соответствующей группе территорий края на душу населения, проживающих в интернатах муниципальных общеобразовательных организаций, расположенных в муниципальном районе, за исключением обучающихся с ограниченными возможностями здоровья</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</si>
  <si>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</si>
  <si>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</si>
  <si>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3. Источники финансирования дефицита бюджета</t>
  </si>
  <si>
    <t>увеличение остатков средств бюджетов</t>
  </si>
  <si>
    <t>увеличение прочих остатков средств бюджетов</t>
  </si>
  <si>
    <t>19</t>
  </si>
  <si>
    <t>7429</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</si>
  <si>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</si>
  <si>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</si>
  <si>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Управление Записи актов гражданского состояния Администрации Таймырского Долгано-Ненецкого  муниципального района </t>
  </si>
  <si>
    <t>220.0000.0000000000.000</t>
  </si>
  <si>
    <t>220.0100.0000000000.000</t>
  </si>
  <si>
    <t>220.0113.0000000000.000</t>
  </si>
  <si>
    <t>220.0113.3000000000.000</t>
  </si>
  <si>
    <t>220.0113.3000059310.000</t>
  </si>
  <si>
    <t>220.0113.3000059310.100</t>
  </si>
  <si>
    <t>220.0113.3000059310.120</t>
  </si>
  <si>
    <t>220.0113.3000059310.121</t>
  </si>
  <si>
    <t>220.0113.3000059310.122</t>
  </si>
  <si>
    <t>220.0113.3000059310.129</t>
  </si>
  <si>
    <t>220.0113.3000059310.200</t>
  </si>
  <si>
    <t>220.0113.3000059310.240</t>
  </si>
  <si>
    <t>220.0113.3000059310.244</t>
  </si>
  <si>
    <t>220.0113.3000059310.500</t>
  </si>
  <si>
    <t>220.0113.3000059310.540</t>
  </si>
  <si>
    <t>Контрольно-Счетная палата Таймырского Долгано-Ненецкого муниципального района</t>
  </si>
  <si>
    <t>230.0000.0000000000.000</t>
  </si>
  <si>
    <t>230.0100.0000000000.000</t>
  </si>
  <si>
    <t>230.0106.0000000000.000</t>
  </si>
  <si>
    <t>230.0106.3000000000.000</t>
  </si>
  <si>
    <t>230.0106.3000001060.000</t>
  </si>
  <si>
    <t>230.0106.3000001060.100</t>
  </si>
  <si>
    <t>230.0106.3000001060.120</t>
  </si>
  <si>
    <t>230.0106.3000001060.121</t>
  </si>
  <si>
    <t>230.0106.3000001060.122</t>
  </si>
  <si>
    <t>230.0106.3000001060.129</t>
  </si>
  <si>
    <t>230.0106.3000001060.200</t>
  </si>
  <si>
    <t>230.0106.3000001060.240</t>
  </si>
  <si>
    <t>230.0106.3000001060.244</t>
  </si>
  <si>
    <t>230.0106.3000001060.800</t>
  </si>
  <si>
    <t>230.0106.3000001060.850</t>
  </si>
  <si>
    <t>230.0106.3000001060.852</t>
  </si>
  <si>
    <t>230.0106.3000001070.000</t>
  </si>
  <si>
    <t>230.0106.3000001070.100</t>
  </si>
  <si>
    <t>230.0106.3000001070.120</t>
  </si>
  <si>
    <t>230.0106.3000001070.121</t>
  </si>
  <si>
    <t>230.0106.3000001070.129</t>
  </si>
  <si>
    <t>Таймырский Долгано-Ненецкий районный Совет депутатов</t>
  </si>
  <si>
    <t>231.0000.0000000000.000</t>
  </si>
  <si>
    <t>231.0100.0000000000.000</t>
  </si>
  <si>
    <t>231.0102.0000000000.000</t>
  </si>
  <si>
    <t>231.0102.3000000000.000</t>
  </si>
  <si>
    <t>231.0102.3000001010.000</t>
  </si>
  <si>
    <t>231.0102.3000001010.100</t>
  </si>
  <si>
    <t>231.0102.3000001010.120</t>
  </si>
  <si>
    <t>231.0102.3000001010.121</t>
  </si>
  <si>
    <t>231.0102.3000001010.129</t>
  </si>
  <si>
    <t>231.0103.0000000000.000</t>
  </si>
  <si>
    <t>231.0103.3000000000.000</t>
  </si>
  <si>
    <t>231.0103.3000001020.000</t>
  </si>
  <si>
    <t>231.0103.3000001020.100</t>
  </si>
  <si>
    <t>231.0103.3000001020.120</t>
  </si>
  <si>
    <t>231.0103.3000001020.121</t>
  </si>
  <si>
    <t>231.0103.3000001020.129</t>
  </si>
  <si>
    <t>231.0103.3000001060.000</t>
  </si>
  <si>
    <t>231.0103.3000001060.100</t>
  </si>
  <si>
    <t>231.0103.3000001060.120</t>
  </si>
  <si>
    <t>231.0103.3000001060.121</t>
  </si>
  <si>
    <t>231.0103.3000001060.122</t>
  </si>
  <si>
    <t>231.0103.3000001060.129</t>
  </si>
  <si>
    <t>231.0103.3000001060.200</t>
  </si>
  <si>
    <t>231.0103.3000001060.240</t>
  </si>
  <si>
    <t>231.0103.3000001060.244</t>
  </si>
  <si>
    <t>231.0103.3000001060.800</t>
  </si>
  <si>
    <t>231.0103.3000001060.850</t>
  </si>
  <si>
    <t>231.0103.3000001070.000</t>
  </si>
  <si>
    <t>231.0103.3000001070.100</t>
  </si>
  <si>
    <t>231.0103.3000001070.120</t>
  </si>
  <si>
    <t>231.0103.3000001070.121</t>
  </si>
  <si>
    <t>231.0103.3000001070.129</t>
  </si>
  <si>
    <t>Управление развития инфраструктуры Таймырского Долгано-Ненецкого муниципального района</t>
  </si>
  <si>
    <t>233.0000.0000000000.000</t>
  </si>
  <si>
    <t>233.0100.0000000000.000</t>
  </si>
  <si>
    <t>233.0113.0000000000.000</t>
  </si>
  <si>
    <t>233.0113.0800000000.000</t>
  </si>
  <si>
    <t>233.0113.0800001060.000</t>
  </si>
  <si>
    <t>233.0113.0800001060.100</t>
  </si>
  <si>
    <t>233.0113.0800001060.120</t>
  </si>
  <si>
    <t>233.0113.0800001060.121</t>
  </si>
  <si>
    <t>233.0113.0800001060.122</t>
  </si>
  <si>
    <t>233.0113.0800001060.129</t>
  </si>
  <si>
    <t>233.0113.0800001060.200</t>
  </si>
  <si>
    <t>233.0113.0800001060.240</t>
  </si>
  <si>
    <t>233.0113.0800001060.244</t>
  </si>
  <si>
    <t>233.0113.0800001060.800</t>
  </si>
  <si>
    <t>233.0113.0800001060.850</t>
  </si>
  <si>
    <t>233.0113.0800001060.853</t>
  </si>
  <si>
    <t>201.0412.1100075250.244</t>
  </si>
  <si>
    <t>201.0707.0500002080.853</t>
  </si>
  <si>
    <t>201.0707.0500074560.112</t>
  </si>
  <si>
    <t>201.0707.3000074540.244</t>
  </si>
  <si>
    <t>Расходы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</si>
  <si>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201.0801.3000051460.000</t>
  </si>
  <si>
    <t>201.0801.3000051460.500</t>
  </si>
  <si>
    <t>201.0801.3000051460.540</t>
  </si>
  <si>
    <t>201.1003.30000R0200.322</t>
  </si>
  <si>
    <t>201.1101.0400008010.244</t>
  </si>
  <si>
    <t>Субсидии автономным учреждениям на иные цели</t>
  </si>
  <si>
    <t>201.1102.0400074040.622</t>
  </si>
  <si>
    <t>208.0107.3000001060.300</t>
  </si>
  <si>
    <t>208.0107.3000001060.320</t>
  </si>
  <si>
    <t>208.0107.3000001060.321</t>
  </si>
  <si>
    <t>230.0106.3000001060.853</t>
  </si>
  <si>
    <t>231.0103.3000001060.852</t>
  </si>
  <si>
    <t>233.0113.3000077460.243</t>
  </si>
  <si>
    <t>233.0309.0810001060.243</t>
  </si>
  <si>
    <t>Расходы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t>
  </si>
  <si>
    <t>240.0412.0700076070.000</t>
  </si>
  <si>
    <t>240.0412.0700076070.800</t>
  </si>
  <si>
    <t>240.0412.0700076070.810</t>
  </si>
  <si>
    <t>240.1003.1100028240.244</t>
  </si>
  <si>
    <t>267.0113.3000001060.853</t>
  </si>
  <si>
    <t>274.0702.0200002030.243</t>
  </si>
  <si>
    <t>274.0702.0200073980.244</t>
  </si>
  <si>
    <t>274.0702.0200075630.243</t>
  </si>
  <si>
    <t>274.0702.0200075920.244</t>
  </si>
  <si>
    <t>274.0702.02000S3980.244</t>
  </si>
  <si>
    <t>274.0702.02000S5630.243</t>
  </si>
  <si>
    <t>274.0702.3000010310.111</t>
  </si>
  <si>
    <t>274.0702.3000010310.119</t>
  </si>
  <si>
    <t>274.0709.0200001060.853</t>
  </si>
  <si>
    <t>274.0709.0200002050.243</t>
  </si>
  <si>
    <t>295.0106.3000001060.800</t>
  </si>
  <si>
    <t>295.0106.3000001060.850</t>
  </si>
  <si>
    <t>295.0106.3000001060.853</t>
  </si>
  <si>
    <t>Начальник отдела учета исполнения бюджета</t>
  </si>
  <si>
    <t>И.П. Берзинь</t>
  </si>
  <si>
    <t>Управление по делам гражданской обороны и чрезвычайным ситуациям Администрации Таймырского Долгано-Ненецкого муниципального района</t>
  </si>
  <si>
    <t>278.0000.0000000000.000</t>
  </si>
  <si>
    <t>278.0300.0000000000.000</t>
  </si>
  <si>
    <t>278.0309.0000000000.000</t>
  </si>
  <si>
    <t>278.0309.0100000000.000</t>
  </si>
  <si>
    <t>278.0309.0100001060.000</t>
  </si>
  <si>
    <t>278.0309.0100001060.100</t>
  </si>
  <si>
    <t>278.0309.0100001060.110</t>
  </si>
  <si>
    <t>278.0309.0100001060.111</t>
  </si>
  <si>
    <t>278.0309.0100001060.112</t>
  </si>
  <si>
    <t>278.0309.0100001060.119</t>
  </si>
  <si>
    <t>278.0309.0100001060.120</t>
  </si>
  <si>
    <t>278.0309.0100001060.121</t>
  </si>
  <si>
    <t>278.0309.0100001060.122</t>
  </si>
  <si>
    <t>278.0309.0100001060.129</t>
  </si>
  <si>
    <t>278.0309.0100001060.200</t>
  </si>
  <si>
    <t>278.0309.0100001060.240</t>
  </si>
  <si>
    <t>278.0309.0100001060.244</t>
  </si>
  <si>
    <t>278.0309.0100001060.800</t>
  </si>
  <si>
    <t>278.0309.0100001060.850</t>
  </si>
  <si>
    <t>278.0309.0100001060.852</t>
  </si>
  <si>
    <t>278.0309.0100001060.853</t>
  </si>
  <si>
    <t>278.0309.0100001070.000</t>
  </si>
  <si>
    <t>278.0309.0100001070.100</t>
  </si>
  <si>
    <t>278.0309.0100001070.120</t>
  </si>
  <si>
    <t>278.0309.0100001070.121</t>
  </si>
  <si>
    <t>278.0309.0100001070.129</t>
  </si>
  <si>
    <t>278.0309.0100007010.000</t>
  </si>
  <si>
    <t>278.0309.0100007010.100</t>
  </si>
  <si>
    <t>278.0309.0100007010.110</t>
  </si>
  <si>
    <t>278.0309.0100007010.111</t>
  </si>
  <si>
    <t>278.0309.0100007010.112</t>
  </si>
  <si>
    <t>278.0309.0100007010.119</t>
  </si>
  <si>
    <t>278.0309.0100007010.200</t>
  </si>
  <si>
    <t>278.0309.0100007010.240</t>
  </si>
  <si>
    <t>278.0309.0100007010.244</t>
  </si>
  <si>
    <t>278.0309.0100007010.800</t>
  </si>
  <si>
    <t>278.0309.0100007010.850</t>
  </si>
  <si>
    <t>278.0309.0100007010.853</t>
  </si>
  <si>
    <t>278.0309.0100075160.000</t>
  </si>
  <si>
    <t>278.0309.0100075160.100</t>
  </si>
  <si>
    <t>278.0309.0100075160.110</t>
  </si>
  <si>
    <t>278.0309.0100075160.111</t>
  </si>
  <si>
    <t>278.0309.0100075160.112</t>
  </si>
  <si>
    <t>278.0309.0100075160.119</t>
  </si>
  <si>
    <t>278.0309.0100075160.200</t>
  </si>
  <si>
    <t>278.0309.0100075160.240</t>
  </si>
  <si>
    <t>278.0309.0100075160.244</t>
  </si>
  <si>
    <t>278.0309.0100075160.800</t>
  </si>
  <si>
    <t>278.0309.0100075160.850</t>
  </si>
  <si>
    <t>278.0309.0100075160.853</t>
  </si>
  <si>
    <t>Финансовое управление Администрации Таймырского Долгано-Ненецкого муниципального района</t>
  </si>
  <si>
    <t>295.0000.0000000000.000</t>
  </si>
  <si>
    <t>295.0100.0000000000.000</t>
  </si>
  <si>
    <t>295.0106.0000000000.000</t>
  </si>
  <si>
    <t>295.0106.3000000000.000</t>
  </si>
  <si>
    <t>295.0106.3000001060.000</t>
  </si>
  <si>
    <t>295.0106.3000001060.100</t>
  </si>
  <si>
    <t>295.0106.3000001060.120</t>
  </si>
  <si>
    <t>295.0106.3000001060.121</t>
  </si>
  <si>
    <t>295.0106.3000001060.122</t>
  </si>
  <si>
    <t>295.0106.3000001060.129</t>
  </si>
  <si>
    <t>295.0106.3000001060.200</t>
  </si>
  <si>
    <t>295.0106.3000001060.240</t>
  </si>
  <si>
    <t>295.0106.3000001060.244</t>
  </si>
  <si>
    <t>295.0106.3000001070.000</t>
  </si>
  <si>
    <t>295.0106.3000001070.100</t>
  </si>
  <si>
    <t>295.0106.3000001070.120</t>
  </si>
  <si>
    <t>295.0106.3000001070.121</t>
  </si>
  <si>
    <t>295.0106.3000001070.129</t>
  </si>
  <si>
    <t>295.0111.0000000000.000</t>
  </si>
  <si>
    <t>295.0111.3000000000.000</t>
  </si>
  <si>
    <t>295.0111.3000009820.000</t>
  </si>
  <si>
    <t>295.0111.3000009820.800</t>
  </si>
  <si>
    <t>295.0111.3000009820.870</t>
  </si>
  <si>
    <t>295.1400.0000000000.000</t>
  </si>
  <si>
    <t>295.1401.0000000000.000</t>
  </si>
  <si>
    <t>295.1401.3000000000.000</t>
  </si>
  <si>
    <t>295.1401.3000076010.000</t>
  </si>
  <si>
    <t>295.1401.3000076010.500</t>
  </si>
  <si>
    <t>295.1401.3000076010.510</t>
  </si>
  <si>
    <t>295.1401.3000076010.511</t>
  </si>
  <si>
    <t>295.1403.0000000000.000</t>
  </si>
  <si>
    <t>295.1403.3000000000.000</t>
  </si>
  <si>
    <t>295.1403.3000006030.000</t>
  </si>
  <si>
    <t>295.1403.3000006030.500</t>
  </si>
  <si>
    <t>295.1403.3000006030.540</t>
  </si>
  <si>
    <t>233.0309.0000000000.000</t>
  </si>
  <si>
    <t>233.0309.0800000000.000</t>
  </si>
  <si>
    <t>233.0309.0810000000.000</t>
  </si>
  <si>
    <t>233.0309.0810001060.000</t>
  </si>
  <si>
    <t>233.0309.0810001060.200</t>
  </si>
  <si>
    <t>233.0309.0810001060.240</t>
  </si>
  <si>
    <t>233.0400.0000000000.000</t>
  </si>
  <si>
    <t>233.0406.0000000000.000</t>
  </si>
  <si>
    <t>233.0406.3000000000.000</t>
  </si>
  <si>
    <t>233.0406.3000074960.000</t>
  </si>
  <si>
    <t>233.0406.3000074960.500</t>
  </si>
  <si>
    <t>233.0406.3000074960.540</t>
  </si>
  <si>
    <t>233.0412.0000000000.000</t>
  </si>
  <si>
    <t>233.0412.3000000000.000</t>
  </si>
  <si>
    <t>233.0412.3000006040.000</t>
  </si>
  <si>
    <t>233.0412.3000006040.500</t>
  </si>
  <si>
    <t>233.0412.3000006040.540</t>
  </si>
  <si>
    <t>233.0412.3000006060.000</t>
  </si>
  <si>
    <t>233.0412.3000006060.500</t>
  </si>
  <si>
    <t>233.0412.3000006060.540</t>
  </si>
  <si>
    <t>233.0500.0000000000.000</t>
  </si>
  <si>
    <t>233.0502.0000000000.000</t>
  </si>
  <si>
    <t>233.0502.0800000000.000</t>
  </si>
  <si>
    <t>233.0502.0820000000.000</t>
  </si>
  <si>
    <t>233.0502.0820075700.000</t>
  </si>
  <si>
    <t>Субвенции на социальную выплату (компенсацию) родителям (законным представителям) на оплату части родительской платы за присмотр и уход за детьми в образовательных организациях, реализующих образовательную программу дошкольного образования и находящихся на территории муниципального района</t>
  </si>
  <si>
    <t>Неисполненные назначения</t>
  </si>
  <si>
    <t>Доходы бюджета - всего</t>
  </si>
  <si>
    <t>010</t>
  </si>
  <si>
    <t>х</t>
  </si>
  <si>
    <t xml:space="preserve">     в том числе:</t>
  </si>
  <si>
    <t>НАЛОГОВЫЕ И НЕНАЛОГОВЫЕ ДОХОДЫ</t>
  </si>
  <si>
    <t>НАЛОГИ НА ПРИБЫЛЬ, ДОХОДЫ</t>
  </si>
  <si>
    <t>Налог на прибыль организаций</t>
  </si>
  <si>
    <t>Расходы на комплектование книжных фондов библиотек муниципальных образований Красноярского края</t>
  </si>
  <si>
    <t>Субсидии гражданам на приобретение жилья</t>
  </si>
  <si>
    <t>Другие вопросы в области охраны окружающей среды</t>
  </si>
  <si>
    <t>Расходы на обеспечение деятельности муниципального учреждения, осуществляющего транспортное обслуживание органов местного самоуправления и учреждений муниципального района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</si>
  <si>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</si>
  <si>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</si>
  <si>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188</t>
  </si>
  <si>
    <t>23</t>
  </si>
  <si>
    <t>052</t>
  </si>
  <si>
    <t>25</t>
  </si>
  <si>
    <t>076</t>
  </si>
  <si>
    <t>060</t>
  </si>
  <si>
    <t>321</t>
  </si>
  <si>
    <t>28</t>
  </si>
  <si>
    <t>119</t>
  </si>
  <si>
    <t>35</t>
  </si>
  <si>
    <t>43</t>
  </si>
  <si>
    <t>90</t>
  </si>
  <si>
    <t>069</t>
  </si>
  <si>
    <t>177</t>
  </si>
  <si>
    <t>Прочие поступления от денежных взысканий (штрафов) и иных сумм в возмещение ущерба, наложенные на территории городских поселений муниципального района</t>
  </si>
  <si>
    <t>Изменение остатков средств (стр. 710 + стр. 720)</t>
  </si>
  <si>
    <t>увеличение остатков средств, всего</t>
  </si>
  <si>
    <t>уменьшение остатков средств, всего</t>
  </si>
  <si>
    <t>Расходы на комплектование книжных фондов библиотек муниципальных образований и государственных библиотек городов Москвы и Санкт-Петербурга</t>
  </si>
  <si>
    <t>Социальное обслуживание населения</t>
  </si>
  <si>
    <t>Исполнение судебных актов</t>
  </si>
  <si>
    <t>Расходы на выполнение отдельных государственных полномочий по организации проведения мероприятий по отлову и содержанию безнадзорных животных</t>
  </si>
  <si>
    <t>Водное хозяйство</t>
  </si>
  <si>
    <t>Расходы на разработку проектно-сметной документации на капитальный ремонт  гидротехнических сооружений</t>
  </si>
  <si>
    <t>Расходы на обустройство пешеходных переходов и нанесение дорожной разметки на автомобильных дорогах общего пользования местного значения</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</si>
  <si>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</si>
  <si>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</si>
  <si>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</si>
  <si>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313</t>
  </si>
  <si>
    <t>161</t>
  </si>
  <si>
    <t>233.0113.0800001070.000</t>
  </si>
  <si>
    <t>233.0113.0800001070.100</t>
  </si>
  <si>
    <t>233.0113.0800001070.120</t>
  </si>
  <si>
    <t>233.0113.0800001070.121</t>
  </si>
  <si>
    <t>233.0113.0800001070.129</t>
  </si>
  <si>
    <t>233.0113.0810000000.000</t>
  </si>
  <si>
    <t>233.0113.0810001060.000</t>
  </si>
  <si>
    <t>233.0113.0810001060.200</t>
  </si>
  <si>
    <t>233.0113.0810001060.240</t>
  </si>
  <si>
    <t>233.0113.3000000000.000</t>
  </si>
  <si>
    <t>233.0113.3000009820.000</t>
  </si>
  <si>
    <t>233.0113.3000009820.200</t>
  </si>
  <si>
    <t>233.0113.3000009820.240</t>
  </si>
  <si>
    <t>233.0113.3000009820.243</t>
  </si>
  <si>
    <t>233.0113.3000009820.244</t>
  </si>
  <si>
    <t>233.0300.0000000000.000</t>
  </si>
  <si>
    <t xml:space="preserve">Единица измерения:  руб.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</si>
  <si>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</si>
  <si>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</si>
  <si>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</si>
  <si>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274.1003.0200075540.200</t>
  </si>
  <si>
    <t>274.1003.0200075540.240</t>
  </si>
  <si>
    <t>274.1003.0200075540.244</t>
  </si>
  <si>
    <t>274.1003.0200075540.600</t>
  </si>
  <si>
    <t>274.1003.0200075540.610</t>
  </si>
  <si>
    <t>274.1003.0200075540.612</t>
  </si>
  <si>
    <t>274.1003.1100000000.000</t>
  </si>
  <si>
    <t>274.1003.1100075270.000</t>
  </si>
  <si>
    <t>274.1003.1100075270.300</t>
  </si>
  <si>
    <t>274.1003.1100075270.320</t>
  </si>
  <si>
    <t>274.1003.1100075270.321</t>
  </si>
  <si>
    <t>274.1003.1100075270.323</t>
  </si>
  <si>
    <t>274.1003.1100075270.360</t>
  </si>
  <si>
    <t>274.1003.1100075290.000</t>
  </si>
  <si>
    <t>274.1003.1100075290.200</t>
  </si>
  <si>
    <t>274.1003.1100075290.240</t>
  </si>
  <si>
    <t>274.1003.1100075290.244</t>
  </si>
  <si>
    <t>274.1003.3000000000.000</t>
  </si>
  <si>
    <t>274.1003.3000002750.000</t>
  </si>
  <si>
    <t>274.1003.3000002750.300</t>
  </si>
  <si>
    <t>274.1003.3000002750.320</t>
  </si>
  <si>
    <t>274.1003.3000002750.323</t>
  </si>
  <si>
    <t>274.1004.0000000000.000</t>
  </si>
  <si>
    <t>274.1004.0200000000.000</t>
  </si>
  <si>
    <t>274.1004.02000R0820.000</t>
  </si>
  <si>
    <t>256.1003.0000000000.000</t>
  </si>
  <si>
    <t>256.1003.0200000000.000</t>
  </si>
  <si>
    <t>256.1003.0200005290.000</t>
  </si>
  <si>
    <t>256.1003.0200005290.200</t>
  </si>
  <si>
    <t>256.1003.0200005290.240</t>
  </si>
  <si>
    <t>256.1003.0200005290.244</t>
  </si>
  <si>
    <t>256.1003.0200005290.300</t>
  </si>
  <si>
    <t>256.1003.0200005290.320</t>
  </si>
  <si>
    <t>256.1003.0200005290.321</t>
  </si>
  <si>
    <t>256.1003.1100000000.000</t>
  </si>
  <si>
    <t>256.1003.1100075220.000</t>
  </si>
  <si>
    <t>256.1003.1100075220.200</t>
  </si>
  <si>
    <t>256.1003.1100075220.240</t>
  </si>
  <si>
    <t>256.1003.1100075220.244</t>
  </si>
  <si>
    <t>256.1003.1100075220.300</t>
  </si>
  <si>
    <t>256.1003.1100075220.320</t>
  </si>
  <si>
    <t>256.1003.1100075220.321</t>
  </si>
  <si>
    <t>256.1003.3000000000.000</t>
  </si>
  <si>
    <t>256.1003.3000005160.000</t>
  </si>
  <si>
    <t>256.1003.3000005160.200</t>
  </si>
  <si>
    <t>256.1003.3000005160.240</t>
  </si>
  <si>
    <t>256.1003.3000005160.244</t>
  </si>
  <si>
    <t>256.1003.3000005160.300</t>
  </si>
  <si>
    <t>256.1003.3000005160.320</t>
  </si>
  <si>
    <t>256.1003.3000005160.321</t>
  </si>
  <si>
    <t>256.1003.3000005210.000</t>
  </si>
  <si>
    <t>256.1003.3000005210.800</t>
  </si>
  <si>
    <t>256.1003.3000005210.880</t>
  </si>
  <si>
    <t>256.1003.3000005230.000</t>
  </si>
  <si>
    <t>256.1003.3000005230.200</t>
  </si>
  <si>
    <t>256.1003.3000005230.240</t>
  </si>
  <si>
    <t>256.1003.3000005230.244</t>
  </si>
  <si>
    <t>256.1003.3000005230.300</t>
  </si>
  <si>
    <t>256.1003.3000005230.320</t>
  </si>
  <si>
    <t>256.1003.3000005230.321</t>
  </si>
  <si>
    <t>256.1003.3000008320.000</t>
  </si>
  <si>
    <t>256.1003.3000008320.200</t>
  </si>
  <si>
    <t>256.1003.3000008320.240</t>
  </si>
  <si>
    <t>256.1003.3000008320.244</t>
  </si>
  <si>
    <t>256.1003.3000008320.300</t>
  </si>
  <si>
    <t>256.1003.3000008320.310</t>
  </si>
  <si>
    <t>256.1003.3000008320.313</t>
  </si>
  <si>
    <t>256.1003.3000008330.000</t>
  </si>
  <si>
    <t>256.1003.3000008330.300</t>
  </si>
  <si>
    <t>256.1003.3000008330.320</t>
  </si>
  <si>
    <t>256.1003.3000008330.321</t>
  </si>
  <si>
    <t>256.1004.0000000000.000</t>
  </si>
  <si>
    <t>256.1004.0200000000.000</t>
  </si>
  <si>
    <t>256.1004.0200075560.000</t>
  </si>
  <si>
    <t>256.1004.0200075560.200</t>
  </si>
  <si>
    <t>256.1004.0200075560.240</t>
  </si>
  <si>
    <t>256.1004.0200075560.244</t>
  </si>
  <si>
    <t>256.1004.0200075560.300</t>
  </si>
  <si>
    <t>256.1004.0200075560.320</t>
  </si>
  <si>
    <t>256.1004.0200075560.321</t>
  </si>
  <si>
    <t>256.1006.0000000000.000</t>
  </si>
  <si>
    <t>256.1006.3000000000.000</t>
  </si>
  <si>
    <t>256.1006.3000075130.000</t>
  </si>
  <si>
    <t>256.1006.3000075130.100</t>
  </si>
  <si>
    <t>256.1006.3000075130.120</t>
  </si>
  <si>
    <t>256.1006.3000075130.121</t>
  </si>
  <si>
    <t>256.1006.3000075130.122</t>
  </si>
  <si>
    <t>256.1006.3000075130.129</t>
  </si>
  <si>
    <t>256.1006.3000075130.200</t>
  </si>
  <si>
    <t>256.1006.3000075130.240</t>
  </si>
  <si>
    <t>256.1006.3000075130.244</t>
  </si>
  <si>
    <t>Управление имущественных отношений Таймырского Долгано-Ненецкого муниципального района</t>
  </si>
  <si>
    <t>267.0000.0000000000.000</t>
  </si>
  <si>
    <t>267.0100.0000000000.000</t>
  </si>
  <si>
    <t>267.0113.0000000000.000</t>
  </si>
  <si>
    <t>267.0113.3000000000.000</t>
  </si>
  <si>
    <t>267.0113.3000001060.000</t>
  </si>
  <si>
    <t>267.0113.3000001060.100</t>
  </si>
  <si>
    <t>267.0113.3000001060.120</t>
  </si>
  <si>
    <t>267.0113.3000001060.121</t>
  </si>
  <si>
    <t>267.0113.3000001060.122</t>
  </si>
  <si>
    <t>267.0113.3000001060.129</t>
  </si>
  <si>
    <t>267.0113.3000001060.200</t>
  </si>
  <si>
    <t>267.0113.3000001060.240</t>
  </si>
  <si>
    <t>267.0113.3000001060.244</t>
  </si>
  <si>
    <t>267.0113.3000001060.800</t>
  </si>
  <si>
    <t>267.0113.3000001060.850</t>
  </si>
  <si>
    <t>267.0113.3000001070.000</t>
  </si>
  <si>
    <t>267.0113.3000001070.100</t>
  </si>
  <si>
    <t>267.0113.3000001070.120</t>
  </si>
  <si>
    <t>267.0113.3000001070.121</t>
  </si>
  <si>
    <t>267.0113.3000001070.129</t>
  </si>
  <si>
    <t>267.0113.3000009510.000</t>
  </si>
  <si>
    <t>267.0113.3000009510.200</t>
  </si>
  <si>
    <t>267.0113.3000009510.240</t>
  </si>
  <si>
    <t>267.0113.3000009510.244</t>
  </si>
  <si>
    <t>267.0400.0000000000.000</t>
  </si>
  <si>
    <t>267.0412.0000000000.000</t>
  </si>
  <si>
    <t>267.0412.3000000000.000</t>
  </si>
  <si>
    <t>Расходы на развитие налогового потенциала в муниципальном районе</t>
  </si>
  <si>
    <t>267.0412.3000077450.000</t>
  </si>
  <si>
    <t>267.0412.3000077450.200</t>
  </si>
  <si>
    <t>267.0412.3000077450.240</t>
  </si>
  <si>
    <t>267.0412.3000077450.244</t>
  </si>
  <si>
    <t>Управление образования Администрации Таймырского Долгано-Ненецкого муниципального района</t>
  </si>
  <si>
    <t>274.0000.0000000000.000</t>
  </si>
  <si>
    <t>274.0700.0000000000.000</t>
  </si>
  <si>
    <t>274.0701.0000000000.000</t>
  </si>
  <si>
    <t>274.0701.0200000000.000</t>
  </si>
  <si>
    <t>274.0701.0200002010.000</t>
  </si>
  <si>
    <t>274.0701.0200002010.100</t>
  </si>
  <si>
    <t>274.0701.0200002010.110</t>
  </si>
  <si>
    <t>274.0701.0200002010.111</t>
  </si>
  <si>
    <t>274.0701.0200002010.112</t>
  </si>
  <si>
    <t>274.0701.0200002010.119</t>
  </si>
  <si>
    <t>274.0701.0200002010.200</t>
  </si>
  <si>
    <t>274.0701.0200002010.240</t>
  </si>
  <si>
    <t>274.0701.0200002010.244</t>
  </si>
  <si>
    <t>274.0701.0200002010.800</t>
  </si>
  <si>
    <t>274.0701.0200002010.850</t>
  </si>
  <si>
    <t>274.0701.0200002010.852</t>
  </si>
  <si>
    <t>274.0701.0200002120.000</t>
  </si>
  <si>
    <t>274.0701.0200002120.600</t>
  </si>
  <si>
    <t>274.0701.0200002120.610</t>
  </si>
  <si>
    <t>274.0701.0200002120.611</t>
  </si>
  <si>
    <t>274.0701.0200002120.612</t>
  </si>
  <si>
    <t>274.0701.0200074080.000</t>
  </si>
  <si>
    <t>274.0701.0200074080.100</t>
  </si>
  <si>
    <t>274.0701.0200074080.110</t>
  </si>
  <si>
    <t>274.0701.0200074080.111</t>
  </si>
  <si>
    <t>274.0701.0200074080.112</t>
  </si>
  <si>
    <t>274.0701.0200074080.119</t>
  </si>
  <si>
    <t>274.0701.0200074080.200</t>
  </si>
  <si>
    <t>274.0701.0200074080.240</t>
  </si>
  <si>
    <t>274.0701.0200074080.244</t>
  </si>
  <si>
    <t>274.0701.0200074080.600</t>
  </si>
  <si>
    <t>274.0701.0200074080.610</t>
  </si>
  <si>
    <t>274.0701.0200074080.611</t>
  </si>
  <si>
    <t>274.0701.0200075880.000</t>
  </si>
  <si>
    <t>274.0701.0200075880.100</t>
  </si>
  <si>
    <t>274.0701.0200075880.110</t>
  </si>
  <si>
    <t>274.0701.0200075880.111</t>
  </si>
  <si>
    <t>274.0701.0200075880.112</t>
  </si>
  <si>
    <t>274.0701.0200075880.119</t>
  </si>
  <si>
    <t>274.0701.0200075880.200</t>
  </si>
  <si>
    <t>274.0701.0200075880.240</t>
  </si>
  <si>
    <t>274.0701.0200075880.244</t>
  </si>
  <si>
    <t>274.0701.0200075880.600</t>
  </si>
  <si>
    <t>274.0701.0200075880.610</t>
  </si>
  <si>
    <t>274.0701.0200075880.611</t>
  </si>
  <si>
    <t>274.0702.0000000000.000</t>
  </si>
  <si>
    <t>274.0702.0200000000.000</t>
  </si>
  <si>
    <t>274.0702.0200002020.000</t>
  </si>
  <si>
    <t>274.0702.0200002020.100</t>
  </si>
  <si>
    <t>274.0702.0200002020.110</t>
  </si>
  <si>
    <t>274.0702.0200002020.111</t>
  </si>
  <si>
    <t>274.0702.0200002020.112</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</si>
  <si>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t>
  </si>
  <si>
    <t>7408</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</si>
  <si>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t>
  </si>
  <si>
    <t>7409</t>
  </si>
  <si>
    <t>Субвенции на выполнение отдельных государственных полномочий по организации проведения мероприятий по отлову и содержанию безнадзорных животных</t>
  </si>
  <si>
    <t>Субвенции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его обитания, с учетом почтовых расходов или расходов российских кредитных организаций</t>
  </si>
  <si>
    <t>274.0709.0200002050.800</t>
  </si>
  <si>
    <t>274.0709.0200002050.850</t>
  </si>
  <si>
    <t>274.0709.0200002050.852</t>
  </si>
  <si>
    <t>274.0709.0200075520.000</t>
  </si>
  <si>
    <t>274.0709.0200075520.100</t>
  </si>
  <si>
    <t>274.0709.0200075520.120</t>
  </si>
  <si>
    <t>274.0709.0200075520.121</t>
  </si>
  <si>
    <t>274.0709.0200075520.122</t>
  </si>
  <si>
    <t>274.0709.0200075520.129</t>
  </si>
  <si>
    <t>274.0709.0200075520.200</t>
  </si>
  <si>
    <t>274.0709.0200075520.240</t>
  </si>
  <si>
    <t>274.0709.0200075520.244</t>
  </si>
  <si>
    <t>274.1000.0000000000.000</t>
  </si>
  <si>
    <t>274.1003.0000000000.000</t>
  </si>
  <si>
    <t>274.1003.0200000000.000</t>
  </si>
  <si>
    <t>274.1003.0200005270.000</t>
  </si>
  <si>
    <t>274.1003.0200005270.300</t>
  </si>
  <si>
    <t>274.1003.0200005270.320</t>
  </si>
  <si>
    <t>274.1003.0200005270.321</t>
  </si>
  <si>
    <t>274.1003.0200005280.000</t>
  </si>
  <si>
    <t>274.1003.0200005280.300</t>
  </si>
  <si>
    <t>274.1003.0200005280.320</t>
  </si>
  <si>
    <t>274.1003.0200005280.321</t>
  </si>
  <si>
    <t>274.1003.0200005300.000</t>
  </si>
  <si>
    <t>274.1003.0200005300.200</t>
  </si>
  <si>
    <t>274.1003.0200005300.240</t>
  </si>
  <si>
    <t>274.1003.0200005300.244</t>
  </si>
  <si>
    <t>274.1003.0200005310.000</t>
  </si>
  <si>
    <t>274.1003.0200005310.200</t>
  </si>
  <si>
    <t>274.1003.0200005310.240</t>
  </si>
  <si>
    <t>274.1003.0200005310.244</t>
  </si>
  <si>
    <t>274.1003.0200005310.300</t>
  </si>
  <si>
    <t>274.1003.0200005310.320</t>
  </si>
  <si>
    <t>274.1003.0200005310.321</t>
  </si>
  <si>
    <t>274.1003.0200075540.000</t>
  </si>
  <si>
    <t>Администрация Таймырского Долгано-Ненецкого муниципального района</t>
  </si>
  <si>
    <t>201.0000.0000000000.000</t>
  </si>
  <si>
    <t>201.0100.0000000000.000</t>
  </si>
  <si>
    <t>201.0103.0000000000.000</t>
  </si>
  <si>
    <t>201.0103.3000000000.000</t>
  </si>
  <si>
    <t>201.0103.3000002070.000</t>
  </si>
  <si>
    <t>201.0103.3000002070.100</t>
  </si>
  <si>
    <t>201.0103.3000002070.110</t>
  </si>
  <si>
    <t>201.0103.3000002070.111</t>
  </si>
  <si>
    <t>201.0103.3000002070.112</t>
  </si>
  <si>
    <t>201.0103.3000002070.119</t>
  </si>
  <si>
    <t>201.0103.3000002070.200</t>
  </si>
  <si>
    <t>201.0103.3000002070.240</t>
  </si>
  <si>
    <t>201.0103.3000002070.244</t>
  </si>
  <si>
    <t>201.0103.3000002070.800</t>
  </si>
  <si>
    <t>201.0103.3000002070.850</t>
  </si>
  <si>
    <t>201.0103.3000002070.852</t>
  </si>
  <si>
    <t>201.0104.0000000000.000</t>
  </si>
  <si>
    <t>201.0104.3000000000.000</t>
  </si>
  <si>
    <t>201.0104.3000001050.000</t>
  </si>
  <si>
    <t>201.0104.3000001050.100</t>
  </si>
  <si>
    <t>201.0104.3000001050.120</t>
  </si>
  <si>
    <t>201.0104.3000001050.121</t>
  </si>
  <si>
    <t>201.0104.3000001050.129</t>
  </si>
  <si>
    <t>201.0104.3000001060.000</t>
  </si>
  <si>
    <t>201.0104.3000001060.100</t>
  </si>
  <si>
    <t>201.0104.3000001060.120</t>
  </si>
  <si>
    <t>201.0104.3000001060.121</t>
  </si>
  <si>
    <t>201.0104.3000001060.122</t>
  </si>
  <si>
    <t>201.0104.3000001060.129</t>
  </si>
  <si>
    <t>201.0104.3000001060.200</t>
  </si>
  <si>
    <t>201.0104.3000001060.240</t>
  </si>
  <si>
    <t>201.0104.3000001060.244</t>
  </si>
  <si>
    <t>201.0104.3000001060.800</t>
  </si>
  <si>
    <t>201.0104.3000001060.850</t>
  </si>
  <si>
    <t>201.0104.3000001070.000</t>
  </si>
  <si>
    <t>201.0104.3000001070.100</t>
  </si>
  <si>
    <t>201.0104.3000001070.120</t>
  </si>
  <si>
    <t>201.0104.3000001070.121</t>
  </si>
  <si>
    <t>201.0104.3000001070.129</t>
  </si>
  <si>
    <t>201.0104.3000074290.000</t>
  </si>
  <si>
    <t>201.0104.3000074290.100</t>
  </si>
  <si>
    <t>201.0104.3000074290.120</t>
  </si>
  <si>
    <t>201.0104.3000074290.200</t>
  </si>
  <si>
    <t>201.0104.3000074290.240</t>
  </si>
  <si>
    <t>201.0104.3000074670.000</t>
  </si>
  <si>
    <t>201.0104.3000074670.100</t>
  </si>
  <si>
    <t>Расходы муниципальных образований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t>
  </si>
  <si>
    <t>233.0113.3000077460.000</t>
  </si>
  <si>
    <t>233.0113.3000077460.200</t>
  </si>
  <si>
    <t>233.0113.3000077460.240</t>
  </si>
  <si>
    <t>Благоустройство</t>
  </si>
  <si>
    <t>233.0503.0000000000.000</t>
  </si>
  <si>
    <t>233.0503.3000000000.000</t>
  </si>
  <si>
    <t>Расходы на реализацию проектов по благоустройству территорий поселений, городских округов</t>
  </si>
  <si>
    <t>233.0503.3000077410.000</t>
  </si>
  <si>
    <t>233.0503.3000077410.500</t>
  </si>
  <si>
    <t>233.0503.3000077410.540</t>
  </si>
  <si>
    <t>Другие вопросы в области жилищно-коммунального хозяйства</t>
  </si>
  <si>
    <t>233.0505.0000000000.000</t>
  </si>
  <si>
    <t>233.0505.3000000000.000</t>
  </si>
  <si>
    <t>233.0505.3000075710.000</t>
  </si>
  <si>
    <t>233.0505.3000075710.500</t>
  </si>
  <si>
    <t>233.0505.3000075710.540</t>
  </si>
  <si>
    <t>233.0702.0810002040.000</t>
  </si>
  <si>
    <t>Расходы на развитие инфраструктуры общеобразовательных учреждений</t>
  </si>
  <si>
    <t>274.0702.0200075630.000</t>
  </si>
  <si>
    <t>274.0702.0200075630.200</t>
  </si>
  <si>
    <t>274.0702.0200075630.240</t>
  </si>
  <si>
    <t>274.0702.3000010310.000</t>
  </si>
  <si>
    <t>274.0702.3000010310.100</t>
  </si>
  <si>
    <t>274.0702.3000010310.110</t>
  </si>
  <si>
    <t>201.0702.3000000000.000</t>
  </si>
  <si>
    <t>Персональные выплаты, устанавливаемые в целях повышения оплаты труда молодым специалистам, персональные выплаты, устанавливаемые с учетом опыта работы при наличии ученой степени, почетного звания, нагрудного знака (значка)</t>
  </si>
  <si>
    <t>201.0702.3000010310.000</t>
  </si>
  <si>
    <t>201.0702.3000010310.500</t>
  </si>
  <si>
    <t>201.0702.3000010310.540</t>
  </si>
  <si>
    <t>201.0801.3000010310.000</t>
  </si>
  <si>
    <t>201.0801.3000010310.500</t>
  </si>
  <si>
    <t>201.0801.3000010310.540</t>
  </si>
  <si>
    <t>Расходы на приобретение оборудования и инвентаря для оснащения центров тестирования, включающих в себя места тестирования по выполнению видов испытаний (тестов), нормативов, требований к оценке уровня знаний и умений в области физической культуры и спорта</t>
  </si>
  <si>
    <t>201.1102.0400074040.000</t>
  </si>
  <si>
    <t>201.1102.0400074040.600</t>
  </si>
  <si>
    <t>201.1102.0400074040.620</t>
  </si>
  <si>
    <t>201.1102.3000000000.000</t>
  </si>
  <si>
    <t>201.1102.3000010310.000</t>
  </si>
  <si>
    <t>201.1102.3000010310.500</t>
  </si>
  <si>
    <t>201.1102.3000010310.540</t>
  </si>
  <si>
    <t>233.0502.0820075700.800</t>
  </si>
  <si>
    <t>233.0502.0820075700.810</t>
  </si>
  <si>
    <t>233.0502.0820075770.000</t>
  </si>
  <si>
    <t>233.0502.0820075770.800</t>
  </si>
  <si>
    <t>233.0502.0820075770.810</t>
  </si>
  <si>
    <t>233.0700.0000000000.000</t>
  </si>
  <si>
    <t>233.0701.0000000000.000</t>
  </si>
  <si>
    <t>233.0701.0800000000.000</t>
  </si>
  <si>
    <t>233.0701.0810000000.000</t>
  </si>
  <si>
    <t>233.0701.0810002010.000</t>
  </si>
  <si>
    <t>233.0701.0810002010.200</t>
  </si>
  <si>
    <t>233.0701.0810002010.240</t>
  </si>
  <si>
    <t>233.0701.0810002010.243</t>
  </si>
  <si>
    <t>233.0702.0000000000.000</t>
  </si>
  <si>
    <t>233.0702.0800000000.000</t>
  </si>
  <si>
    <t>233.0702.0810000000.000</t>
  </si>
  <si>
    <t>233.0702.0810002020.000</t>
  </si>
  <si>
    <t>233.0702.0810002020.200</t>
  </si>
  <si>
    <t>233.0702.0810002020.240</t>
  </si>
  <si>
    <t>233.0702.0810002020.243</t>
  </si>
  <si>
    <t>233.0702.0810002020.800</t>
  </si>
  <si>
    <t>233.0702.0810002020.830</t>
  </si>
  <si>
    <t>233.0702.0810002020.831</t>
  </si>
  <si>
    <t>233.0702.0810002030.000</t>
  </si>
  <si>
    <t>233.0702.0810002030.200</t>
  </si>
  <si>
    <t>233.0702.0810002030.240</t>
  </si>
  <si>
    <t>233.0702.0810002030.243</t>
  </si>
  <si>
    <t>Управление муниципального заказа и потребительского рынка Администрации Таймырского Долгано-Ненецкого муниципального района</t>
  </si>
  <si>
    <t>240.0000.0000000000.000</t>
  </si>
  <si>
    <t>240.0100.0000000000.000</t>
  </si>
  <si>
    <t>240.0104.0000000000.000</t>
  </si>
  <si>
    <t>240.0104.3000000000.000</t>
  </si>
  <si>
    <t>240.0104.3000001060.000</t>
  </si>
  <si>
    <t>240.0104.3000001060.100</t>
  </si>
  <si>
    <t>240.0104.3000001060.120</t>
  </si>
  <si>
    <t>240.0104.3000001060.121</t>
  </si>
  <si>
    <t>240.0104.3000001060.122</t>
  </si>
  <si>
    <t>240.0104.3000001060.129</t>
  </si>
  <si>
    <t>240.0104.3000001060.200</t>
  </si>
  <si>
    <t>240.0104.3000001060.240</t>
  </si>
  <si>
    <t>240.0104.3000001060.244</t>
  </si>
  <si>
    <t>240.0104.3000001060.800</t>
  </si>
  <si>
    <t>240.0104.3000001060.850</t>
  </si>
  <si>
    <t>240.0104.3000001070.000</t>
  </si>
  <si>
    <t>240.0104.3000001070.100</t>
  </si>
  <si>
    <t>240.0104.3000001070.120</t>
  </si>
  <si>
    <t>240.0104.3000001070.121</t>
  </si>
  <si>
    <t>240.0104.3000001070.129</t>
  </si>
  <si>
    <t>240.0113.0000000000.000</t>
  </si>
  <si>
    <t>240.0113.0800000000.000</t>
  </si>
  <si>
    <t>240.0113.0820000000.000</t>
  </si>
  <si>
    <t>240.0113.0820006110.000</t>
  </si>
  <si>
    <t>240.0113.0820006110.200</t>
  </si>
  <si>
    <t>240.0113.0820006110.240</t>
  </si>
  <si>
    <t>240.0113.0820006120.000</t>
  </si>
  <si>
    <t>240.0113.0820006120.200</t>
  </si>
  <si>
    <t>240.0113.0820006120.240</t>
  </si>
  <si>
    <t>240.0113.0820006120.244</t>
  </si>
  <si>
    <t>240.0113.0820006130.000</t>
  </si>
  <si>
    <t>240.0113.0820006130.200</t>
  </si>
  <si>
    <t>240.0113.0820006130.240</t>
  </si>
  <si>
    <t>240.0113.0820008950.000</t>
  </si>
  <si>
    <t>240.0113.0820008950.200</t>
  </si>
  <si>
    <t>240.0113.0820008950.240</t>
  </si>
  <si>
    <t>240.0113.0820008950.244</t>
  </si>
  <si>
    <t>240.0400.0000000000.000</t>
  </si>
  <si>
    <t>240.0412.0000000000.000</t>
  </si>
  <si>
    <t>240.0412.0700000000.000</t>
  </si>
  <si>
    <t>240.0412.0700003090.000</t>
  </si>
  <si>
    <t>240.0412.0700003090.800</t>
  </si>
  <si>
    <t>240.0412.0700003090.810</t>
  </si>
  <si>
    <t>240.0412.0700003120.000</t>
  </si>
  <si>
    <t>240.0412.0700003120.800</t>
  </si>
  <si>
    <t>240.0412.0700003120.810</t>
  </si>
  <si>
    <t>240.0412.0700003130.000</t>
  </si>
  <si>
    <t>240.0412.0700003130.800</t>
  </si>
  <si>
    <t>240.0412.0700003130.810</t>
  </si>
  <si>
    <t>240.0412.0700008610.000</t>
  </si>
  <si>
    <t>240.0412.0700008610.200</t>
  </si>
  <si>
    <t>240.0412.0700008610.240</t>
  </si>
  <si>
    <t>240.0412.0700008610.244</t>
  </si>
  <si>
    <t>240.0412.3000000000.000</t>
  </si>
  <si>
    <t>240.0412.3000003060.000</t>
  </si>
  <si>
    <t>240.0412.3000003060.800</t>
  </si>
  <si>
    <t>240.0412.3000003060.810</t>
  </si>
  <si>
    <t>240.1000.0000000000.000</t>
  </si>
  <si>
    <t>240.1003.0000000000.000</t>
  </si>
  <si>
    <t>240.1003.0800000000.000</t>
  </si>
  <si>
    <t>240.1003.0820000000.000</t>
  </si>
  <si>
    <t>240.1003.0820005250.000</t>
  </si>
  <si>
    <t>240.1003.0820005250.200</t>
  </si>
  <si>
    <t>240.1003.0820005250.240</t>
  </si>
  <si>
    <t>240.1003.1100000000.000</t>
  </si>
  <si>
    <t>240.1003.1100028240.000</t>
  </si>
  <si>
    <t>240.1003.1100028240.200</t>
  </si>
  <si>
    <t>240.1003.1100028240.240</t>
  </si>
  <si>
    <t>Управление социальной защиты населения  Администрации Таймырского Долгано-Ненецкого муниципального района</t>
  </si>
  <si>
    <t>256.0000.0000000000.000</t>
  </si>
  <si>
    <t>256.1000.0000000000.000</t>
  </si>
  <si>
    <t>256.1001.0000000000.000</t>
  </si>
  <si>
    <t>256.1001.3000000000.000</t>
  </si>
  <si>
    <t>256.1001.3000008310.000</t>
  </si>
  <si>
    <t>256.1001.3000008310.300</t>
  </si>
  <si>
    <t>256.1001.3000008310.310</t>
  </si>
  <si>
    <t>256.1001.3000008310.312</t>
  </si>
  <si>
    <t>256.1002.0000000000.000</t>
  </si>
  <si>
    <t>256.1002.3000000000.000</t>
  </si>
  <si>
    <t>256.1002.3000001510.000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</si>
  <si>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</si>
  <si>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Дотации бюджетам бюджетной системы Российской Федерации</t>
  </si>
  <si>
    <t>Субвенции бюджетам бюджетной системы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</si>
  <si>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</si>
  <si>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</si>
  <si>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</si>
  <si>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</si>
  <si>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2200</t>
  </si>
  <si>
    <t>201.0113.0300002060.800</t>
  </si>
  <si>
    <t>201.0113.0300002060.850</t>
  </si>
  <si>
    <t>201.0113.0300002060.853</t>
  </si>
  <si>
    <t>201.0909.3000001060.853</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</si>
  <si>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</si>
  <si>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300</t>
  </si>
  <si>
    <t>Плата по соглашениям об установлении сервитута в отношении земельных участков, государственная собственность на которые не разграничена</t>
  </si>
  <si>
    <t>310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</si>
  <si>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</si>
  <si>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</si>
  <si>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</si>
  <si>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</si>
  <si>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Субвенции на организацию деятельности органов местного самоуправления, обеспечивающих решение вопросов обеспечения гарантий прав коренных малочисленных народов Севера</t>
  </si>
  <si>
    <t>Субвенции  на предоставление компенсационных выплат лицам, ведущим традиционный образ жизни и (или) осуществляющим виды традиционной хозяйственной деятельности, с учетом почтовых расходов или расходов российских кредитных организаций</t>
  </si>
  <si>
    <t>Субвенции на безвозмездное обеспечение лиц из числа коренных малочисленных народов Севера кочевым жильем в виде балка или выплаты компенсации расходов на изготовление и оснащение кочевого жилья</t>
  </si>
  <si>
    <t>Субвенции на обеспечение лиц из числа коренных малочисленных народов Севера, занимающихся видом традиционной хозяйственной деятельности - оленеводством, лекарственными и медицинскими препаратами (медицинскими аптечками)</t>
  </si>
  <si>
    <t>Субвенции на осуществление компенсации расходов на проезд к месту учебы и обратно студентам из числа коренных малочисленных народов Севера, относящимся к детям-сиротам; частичной оплаты обучения студентам из числа коренных малочисленных народов Севера из семей, среднедушевой доход которых ниже величины прожиточного минимума, обучающимся на платной основе по очной форме обучения в высших и средних учебных заведениях; выплаты дополнительной стипендии студентам из числа коренных малочисленных народов Севера</t>
  </si>
  <si>
    <t>Расходы на обеспечение детей из числа коренных малочисленных народов Севера, обучающихся в общеобразовательных школах-интернатах (общеобразовательных школах) и проживающих в интернатах при общеобразовательных школах, проездом от населенного пункта, в котором родители имеют постоянное место жительства, до места нахождения родителей вне населенного пункта (в тундре, в лесу, на промысловых точках) и обратно один раз в год авиационным видом транспорта</t>
  </si>
  <si>
    <t>Муниципальная программа Таймырского Долгано-Ненецкого муниципального района «Создание условий для безопасного и комфортного функционирования объектов муниципальной собственности и обеспечения населения и учреждений жилищно-коммунальными услугами и топливно-энергетическими ресурсами»</t>
  </si>
  <si>
    <t xml:space="preserve">Подпрограмма «Организация и создание условий для безопасного и комфортного функционирования объектов муниципальной собственности» муниципальной программы Таймырского Долгано-Ненецкого муниципального района «Создание условий для безопасного и комфортного функционирования объектов муниципальной собственности и обеспечения населения и учреждений жилищно-коммунальными услугами и топливно-энергетическими ресурсами» </t>
  </si>
  <si>
    <t>Предоставление иных межбюджетных трансфертов бюджетам городских и сельских поселений Таймырского Долгано-Ненецкого муниципального района на реализацию полномочий органов местного самоуправления Таймырского Долгано-Ненецкого муниципального района по выдаче разрешений на установку рекламных конструкций в соответствии с заключенными соглашениями</t>
  </si>
  <si>
    <t>Предоставление иных межбюджетных трансфертов бюджетам сельских поселений на реализацию соглашений о передаче органам местного самоуправления сельских поселений отдельных  полномочий органов местного самоуправления Таймырского Долгано-Ненецкого муниципального района, предусмотренных п. 20 ст. 14 Федерального закона от 06.10.2003 №131-ФЗ «Об общих принципах организации местного самоуправления в Российской Федерации»</t>
  </si>
  <si>
    <t xml:space="preserve">Подпрограмма «Создание условий для обеспечения населения и учреждений  жилищно-коммунальными услугами и топливно-энергетическими ресурсами» муниципальной программы Таймырского Долгано-Ненецкого муниципального района «Создание условий для безопасного и комфортного функционирования объектов муниципальной собственности и обеспечения населения и учреждений жилищно-коммунальными услугами и топливно-энергетическими ресурсами» </t>
  </si>
  <si>
    <t>Расходы на предоставление субсидий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</si>
  <si>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Расходы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</si>
  <si>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233.0600.0000000000.000</t>
  </si>
  <si>
    <t>Охрана объектов растительного и животного мира и среды их обитания</t>
  </si>
  <si>
    <t>233.0603.0000000000.000</t>
  </si>
  <si>
    <t>Расходы на приобретение и (или) монтаж комплексов по обезвреживанию отходов</t>
  </si>
  <si>
    <t>Предоставление субсидий субъектам малого и среднего предпринимательства, осуществляющим деятельность в области ремесел, народных художественных промыслов, сельского и экологического туризма, на возмещение части затрат в связи с производством (реализацией) товаров, выполнением работ, оказанием услуг, связанных с осуществлением деятельности</t>
  </si>
  <si>
    <t>Предоставление субсидий определенным по результатам конкурсного отбора юридическим лицам (за исключением государственных (муниципальных) учреждений) и индивидуальным предпринимателям, осуществляющим деятельность на территории сельского поселения Хатанга и городского поселения Диксон, на возмещение части затрат, связанных с обеспечением основными продуктами питания населения указанных поселений</t>
  </si>
  <si>
    <t>Расходы на безвозмездное обеспечение лиц из числа коренных малочисленных народов Севера, осуществляющих виды традиционной хозяйственной деятельности, горюче-смазочными материалами в виде керосина либо компенсации расходов на приобретение и доставку горюче-смазочных материалов в виде керосина для освещения кочевого жилья</t>
  </si>
  <si>
    <t>Расходы на обеспечение социального обслуживания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граждан»</t>
  </si>
  <si>
    <t>Расходы на предоставление социальной выплаты (компенсации) родителям (законным представителям) на оплату части родительской платы за присмотр и уход за детьми в образовательных организациях, реализующих образовательную программу дошкольного образования и находящихся на территории муниципального района</t>
  </si>
  <si>
    <t>Расходы на оплату неработающим пенсионерам, имеющим доход ниже двукратного размера величины прожиточного минимума, установленного для соответствующей группы территорий края для соответствующей социально-демографической группы населения, изготовления стоматологических протезов (кроме расходов на оплату стоимости драгоценных металлов и металлокерамики) в размере восьмидесяти процентов</t>
  </si>
  <si>
    <t>Расходы на предоставление, доставку и пересылку компенсационных выплат депутатам, выборным должностным лицам местного самоуправления, осуществляющим свои полномочия на постоянной основе, лицам, замещающим иные муниципальные должности, и муниципальным служащим</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</si>
  <si>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</si>
  <si>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t>
  </si>
  <si>
    <t>Расходы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t>
  </si>
  <si>
    <t>Расходы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t>
  </si>
  <si>
    <t>201.0104.3000001060.300</t>
  </si>
  <si>
    <t>201.0104.3000001060.320</t>
  </si>
  <si>
    <t>201.0104.3000001060.830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</si>
  <si>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</si>
  <si>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Обеспечение увеличения ежемесячного денежного поощрения выборных должностных лиц, лиц, замещающих иные муниципальные должности, муниципальных служащих и увеличения единовременной выплаты при предоставлении ежегодного оплачиваемого отпуска муниципальным служащим</t>
  </si>
  <si>
    <t>Расходы на содержание муниципального казенного учреждения осуществляющего организацию материально-технического обеспечения, закупок товаров, работ и услуг, ведение бюджетного, бухгалтерского и налогового учета, хозяйственное обслуживание, информационное, организационное и документационное обеспечение деятельности Администрации муниципального района</t>
  </si>
  <si>
    <t>Предоставление иных межбюджетных трансфертов бюджетам сельских поселений на реализацию соглашений о передаче органам местного самоуправления сельских поселений отдельных  полномочий органов местного самоуправления Таймырского Долгано-Ненецкого муниципального района, предусмотренных п. 7, ст. 14 Федерального закона от 06.10.2003 №131-ФЗ «Об общих принципах организации местного самоуправления в Российской Федерации»</t>
  </si>
  <si>
    <t xml:space="preserve">Муниципальная программа Таймырского Долгано-Ненецкого муниципального района «Создание условий для сохранения традиционного образа жизни коренных малочисленных народов Таймырского Долгано-Ненецкого муниципального района и защиты их исконной среды обитания» </t>
  </si>
  <si>
    <t>Расходы на безвозмездное обеспечение лиц из числа коренных малочисленных народов Севера, осуществляющих виды традиционной хозяйственной деятельности, средствами связи (радиостанция), источниками питания и оборудованием для обеспечения устойчивой связи (тюнеры, передатчики, антенно-мачтовые устройства, измерительные приборы, запасные части и расходные материалы), безвозмездное обеспечение проведения экспертизы и регистрации средств связи</t>
  </si>
  <si>
    <t>Расходы на организацию и проведение социально значимых мероприятий коренных малочисленных народов Севера, которые проводятся на территории Таймырского Долгано-Ненецкого муниципального района, межмуниципального, краевого, межрегионального и всероссийского уровня</t>
  </si>
  <si>
    <t>Предоставление иных межбюджетных трансфертов бюджетам городских и сельских поселений Таймырского Долгано-Ненецкого муниципального района на реализацию полномочий органов местного самоуправления Таймырского Долгано-Ненецкого муниципального района по организации предоставления дополнительного образования в соответствии с заключенными соглашениями</t>
  </si>
  <si>
    <t>Расходы на развитие системы патриотического воспитания в рамках деятельности муниципальных молодежных центров</t>
  </si>
  <si>
    <t>201.0707.3000074540.000</t>
  </si>
  <si>
    <t>201.0707.3000074540.200</t>
  </si>
  <si>
    <t>201.0707.3000074540.240</t>
  </si>
  <si>
    <t>Подпрограмма «Обеспечение жильем молодых семей Таймырского Долгано-Ненецкого муниципального района» муниципальной программы Таймырского Долгано-Ненецкого муниципального района «Улучшение жилищных условий отдельных категорий граждан Таймырского Долгано-Ненецкого муниципального района»</t>
  </si>
  <si>
    <t>Софинансирование мероприятий по обеспечению жильем молодых семей в Красноярском крае, предусмотренных государственной программой Красноярского края «Создание условий для обеспечения доступным и комфортным жильем граждан Красноярского края»  за счет средств районного бюджета</t>
  </si>
  <si>
    <t>201.0113.3000053910.240</t>
  </si>
  <si>
    <t>201.0801.3000051470.000</t>
  </si>
  <si>
    <t>201.0801.3000051470.500</t>
  </si>
  <si>
    <t>201.0801.3000051470.540</t>
  </si>
  <si>
    <t>201.0801.3000051480.000</t>
  </si>
  <si>
    <t>201.0801.3000051480.500</t>
  </si>
  <si>
    <t>201.0801.3000051480.540</t>
  </si>
  <si>
    <t>201.1003.30000R0200.000</t>
  </si>
  <si>
    <t>201.1003.30000R0200.300</t>
  </si>
  <si>
    <t>201.1003.30000R0200.320</t>
  </si>
  <si>
    <t>233.0412.3000075910.000</t>
  </si>
  <si>
    <t>233.0412.3000075910.500</t>
  </si>
  <si>
    <t>233.0412.3000075910.540</t>
  </si>
  <si>
    <t>256.1006.3000075130.800</t>
  </si>
  <si>
    <t>256.1006.3000075130.850</t>
  </si>
  <si>
    <t>256.1006.3000075130.852</t>
  </si>
  <si>
    <t>274.0702.0200002020.830</t>
  </si>
  <si>
    <t>274.0702.0200002020.831</t>
  </si>
  <si>
    <t>274.0702.0200073980.000</t>
  </si>
  <si>
    <t>274.0702.0200073980.200</t>
  </si>
  <si>
    <t>274.0702.0200073980.240</t>
  </si>
  <si>
    <t>274.0707.0200073970.000</t>
  </si>
  <si>
    <t>274.0707.0200073970.200</t>
  </si>
  <si>
    <t>274.0707.0200073970.240</t>
  </si>
  <si>
    <t>274.0707.0200073970.244</t>
  </si>
  <si>
    <t>274.1003.3000006400.000</t>
  </si>
  <si>
    <t>274.1003.3000006400.300</t>
  </si>
  <si>
    <t>274.1003.3000006400.320</t>
  </si>
  <si>
    <t>274.1003.3000006400.323</t>
  </si>
  <si>
    <t>278.0310.0000000000.000</t>
  </si>
  <si>
    <t>278.0310.3000000000.000</t>
  </si>
  <si>
    <t>278.0310.3000074120.000</t>
  </si>
  <si>
    <t>278.0310.3000074120.500</t>
  </si>
  <si>
    <t>278.0310.3000074120.540</t>
  </si>
  <si>
    <t>Прочая закупка товаров, работ и услуг для обеспечения государственных (муниципальных) нужд</t>
  </si>
  <si>
    <t>Расходы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</si>
  <si>
    <t>Налог на прибыль организаций, зачисляемый в бюджеты бюджетной системы Российской Федерации по соответствующим ставкам</t>
  </si>
  <si>
    <t>Налог на доходы физических лиц</t>
  </si>
  <si>
    <t>НАЛОГИ НА СОВОКУПНЫЙ ДОХОД</t>
  </si>
  <si>
    <t>Единый налог на вмененный доход для отдельных видов деятельности</t>
  </si>
  <si>
    <t>Бюджетные кредиты, предоставленные внутри страны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</si>
  <si>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</si>
  <si>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 xml:space="preserve">Мероприятия, направленные на создание условий для развития на территории муниципального района малого и среднего предпринимательства </t>
  </si>
  <si>
    <t>Расходы на обеспечение твердым топливом граждан, проживающих на территории Таймырского Долгано-Ненецкого муниципального района в домах с печным отоплением (включая доставку)</t>
  </si>
  <si>
    <t>Иные пенсии, социальные доплаты к пенсиям</t>
  </si>
  <si>
    <t>Предоставление пенсии за выслугу лет муниципальным служащим</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</si>
  <si>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</si>
  <si>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</si>
  <si>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7528</t>
  </si>
  <si>
    <t>2823</t>
  </si>
  <si>
    <t>2824</t>
  </si>
  <si>
    <t>2825</t>
  </si>
  <si>
    <t>Пособия, компенсации, меры социальной поддержки по публичным нормативным обязательствам</t>
  </si>
  <si>
    <t>Пособия, компенсации и иные социальные выплаты гражданам, кроме публичных нормативных обязательств</t>
  </si>
  <si>
    <t>по ОКТМО</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</si>
  <si>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</si>
  <si>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</si>
  <si>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</si>
  <si>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БЕЗВОЗМЕЗДНЫЕ ПОСТУПЛЕНИЯ</t>
  </si>
  <si>
    <t>Результат исполнения бюджета (дефицит / профицит)</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</si>
  <si>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</si>
  <si>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</si>
  <si>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</si>
  <si>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</si>
  <si>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</si>
  <si>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Налог, взимаемый в связи с применением патентной системы налогообложения, зачисляемый в бюджеты муниципальных районов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</si>
  <si>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</si>
  <si>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16</t>
  </si>
  <si>
    <t>140</t>
  </si>
  <si>
    <t>Обеспечение деятельности финансовых, налоговых и таможенных органов и органов финансового (финансово-бюджетного) надзора</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</si>
  <si>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</si>
  <si>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</si>
  <si>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</si>
  <si>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ОТЧЕТ ОБ ИСПОЛНЕНИИ БЮДЖЕТА</t>
  </si>
  <si>
    <t>КОДЫ</t>
  </si>
  <si>
    <t>Форма по ОКУД</t>
  </si>
  <si>
    <t>0503117</t>
  </si>
  <si>
    <t>Дата</t>
  </si>
  <si>
    <t>по ОКПО</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</si>
  <si>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</si>
  <si>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</si>
  <si>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</si>
  <si>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</si>
  <si>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</si>
  <si>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</si>
  <si>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</si>
  <si>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</si>
  <si>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600</t>
  </si>
  <si>
    <t>640</t>
  </si>
  <si>
    <t>540</t>
  </si>
  <si>
    <t>510</t>
  </si>
  <si>
    <t>720</t>
  </si>
  <si>
    <t>610</t>
  </si>
  <si>
    <t>(подпись)</t>
  </si>
  <si>
    <t>Расходы на обеспечение деятельности автономных учреждений муниципального района</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</si>
  <si>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</si>
  <si>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Расходы на обеспечение лиц из числа коренных малочисленных народов Севера, занимающихся видом традиционной хозяйственной деятельности - оленеводством, лекарственными и медицинскими препаратами (медицинскими аптечками)</t>
  </si>
  <si>
    <t>7518</t>
  </si>
  <si>
    <t>7521</t>
  </si>
  <si>
    <t>Транспорт</t>
  </si>
  <si>
    <t>Физическая культура</t>
  </si>
  <si>
    <t>Депутаты представительного органа муниципального образования</t>
  </si>
  <si>
    <t>Другие вопросы в области образования</t>
  </si>
  <si>
    <t>2822</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</si>
  <si>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</si>
  <si>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</si>
  <si>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</si>
  <si>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Проценты, полученные от предоставления бюджетных кредитов внутри страны</t>
  </si>
  <si>
    <t>Дотации на выравнивание бюджетной обеспеченности субъектов Российской Федерации и муниципальных образований</t>
  </si>
  <si>
    <t>Прочие доходы, получаемые учреждениями и предприятиями муниципального района</t>
  </si>
  <si>
    <t>208</t>
  </si>
  <si>
    <t>231</t>
  </si>
  <si>
    <t>233</t>
  </si>
  <si>
    <t>240</t>
  </si>
  <si>
    <t>14</t>
  </si>
  <si>
    <t>06</t>
  </si>
  <si>
    <t>430</t>
  </si>
  <si>
    <t>Единый сельскохозяйственный налог</t>
  </si>
  <si>
    <t>ГОСУДАРСТВЕННАЯ ПОШЛИНА</t>
  </si>
  <si>
    <t>201.0412.1100028270.244</t>
  </si>
  <si>
    <t>201.0412.1100075230.000</t>
  </si>
  <si>
    <t>201.0412.1100075230.800</t>
  </si>
  <si>
    <t>201.0412.1100075230.810</t>
  </si>
  <si>
    <t>201.0412.1100075250.000</t>
  </si>
  <si>
    <t>201.0412.1100075250.200</t>
  </si>
  <si>
    <t>201.0412.1100075250.240</t>
  </si>
  <si>
    <t>201.0412.1100075280.000</t>
  </si>
  <si>
    <t>201.0412.1100075280.200</t>
  </si>
  <si>
    <t>201.0412.1100075280.240</t>
  </si>
  <si>
    <t>201.0412.1100075280.244</t>
  </si>
  <si>
    <t>201.0600.0000000000.000</t>
  </si>
  <si>
    <t>201.0605.0000000000.000</t>
  </si>
  <si>
    <t>201.0605.3000000000.000</t>
  </si>
  <si>
    <t>201.0605.3000075150.000</t>
  </si>
  <si>
    <t>201.0605.3000075150.100</t>
  </si>
  <si>
    <t>201.0605.3000075150.120</t>
  </si>
  <si>
    <t>201.0605.3000075150.121</t>
  </si>
  <si>
    <t>201.0605.3000075150.122</t>
  </si>
  <si>
    <t>201.0605.3000075150.129</t>
  </si>
  <si>
    <t>201.0605.3000075150.200</t>
  </si>
  <si>
    <t>201.0605.3000075150.240</t>
  </si>
  <si>
    <t>201.0605.3000075150.244</t>
  </si>
  <si>
    <t>201.0700.0000000000.000</t>
  </si>
  <si>
    <t>201.0702.0000000000.000</t>
  </si>
  <si>
    <t>201.0702.0300000000.000</t>
  </si>
  <si>
    <t>201.0702.0300006010.000</t>
  </si>
  <si>
    <t>0275</t>
  </si>
  <si>
    <t>7524</t>
  </si>
  <si>
    <t>Расходы на обеспечение бесплатного проезда детей и лиц, сопровождающих организованные группы детей, до места нахождения детских оздоровительных лагерей и обратно</t>
  </si>
  <si>
    <t>ОБЩЕГОСУДАРСТВЕННЫЕ ВОПРОСЫ</t>
  </si>
  <si>
    <t>ФИЗИЧЕСКАЯ КУЛЬТУРА И СПОРТ</t>
  </si>
  <si>
    <t>СРЕДСТВА МАССОВОЙ ИНФОРМАЦИИ</t>
  </si>
  <si>
    <t>Расходы на обеспечение деятельности школ-интернатов</t>
  </si>
  <si>
    <t>Мероприятия, направленные на организацию и проведение завоза топливно-энергетических ресурсов на территорию Таймырского Долгано-Ненецкого муниципального района</t>
  </si>
  <si>
    <t>Предоставление субсидий вновь созданным субъектам малого предпринимательства на возмещение части расходов, связанных с приобретением и созданием основных средств и началом предпринимательской деятельности</t>
  </si>
  <si>
    <t>увеличение прочих остатков денежных средств бюджетов</t>
  </si>
  <si>
    <t>уменьшение прочих остатков средств бюджетов</t>
  </si>
  <si>
    <t>уменьшение прочих остатков денежных средств бюджетов</t>
  </si>
  <si>
    <t>Субсидии на поддержку деятельности муниципальных молодежных центров</t>
  </si>
  <si>
    <t>Прочие субсидии</t>
  </si>
  <si>
    <t>Прочие субсидии бюджетам муниципальных районов</t>
  </si>
  <si>
    <t>Субвенции бюджетам на государственную регистрацию актов гражданского состояния</t>
  </si>
  <si>
    <t>Мероприятия в области физической культуры и спорта</t>
  </si>
  <si>
    <t>Предоставление субсидий муниципальным казенным предприятиям Таймырского Долгано-Ненецкого муниципального района на возмещение недополученных доходов в результате осуществления видов деятельности, для которых они созданы</t>
  </si>
  <si>
    <t>Расходы на государственную регистрацию актов гражданского состояния</t>
  </si>
  <si>
    <t>Закупка товаров, работ, услуг в целях капитального ремонта государственного (муниципального) имущества</t>
  </si>
  <si>
    <t>Расходы на предоставление материальной помощи в целях уплаты налога на доходы физических лиц лицам из числа коренных малочисленных народов Севера, получившим товарно-материальные ценности, подарки, призы в году, предшествующем текущему году</t>
  </si>
  <si>
    <t>Члены избирательной комиссии муниципального образования</t>
  </si>
  <si>
    <t>Расходы на предоставление субсидии на возмещение части затрат, связанных с реализацией мяса домашнего северного оленя</t>
  </si>
  <si>
    <t>030</t>
  </si>
  <si>
    <t>Периодическая печать и издательства</t>
  </si>
  <si>
    <t>Обеспечение проведения выборов и референдумов</t>
  </si>
  <si>
    <t>из них:</t>
  </si>
  <si>
    <t>700</t>
  </si>
  <si>
    <t>Расходы на обеспечение деятельности дошкольных учреждений муниципального района</t>
  </si>
  <si>
    <t>Расходы на обеспечение деятельности школ-детских садов, школ начальных, неполных средних и средних</t>
  </si>
  <si>
    <t>Расходы на предоставление компенсационных выплат лицам, ведущим традиционный образ жизни и (или) осуществляющим виды традиционной хозяйственной деятельности, с учетом почтовых расходов или расходов российских кредитных организаций</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</si>
  <si>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</si>
  <si>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</si>
  <si>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Расходы на поддержку деятельности муниципальных молодежных центров</t>
  </si>
  <si>
    <t>Расходы на осуществление государственных полномочий по организации деятельности органов управления системой социальной защиты населения</t>
  </si>
  <si>
    <t>Мероприятия в области землеустройства, землепользования и управления муниципальной собственностью</t>
  </si>
  <si>
    <t>Расходы на обеспечение деятельности бюджетных учреждений муниципального района</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</si>
  <si>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</si>
  <si>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</si>
  <si>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</si>
  <si>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</si>
  <si>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</si>
  <si>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ОХРАНА ОКРУЖАЮЩЕЙ СРЕДЫ</t>
  </si>
  <si>
    <t>Возврат бюджетных кредитов, предоставленных внутри страны в валюте Российской Федерации</t>
  </si>
  <si>
    <t>Предоставление, доставка и пересылка ежемесячной денежной выплаты гражданам, удостоенным почетного звания Таймырского Долгано-Ненецкого муниципального района «Почетный гражданин Таймыра»</t>
  </si>
  <si>
    <t>0516</t>
  </si>
  <si>
    <t>Расходы на обеспечение деятельности муниципальных учреждений дополнительного образования детей</t>
  </si>
  <si>
    <t>Расходы на осуществление выплат дополнительного ежемесячного денежного вознаграждения за выполнение функций классного руководителя</t>
  </si>
  <si>
    <t>Мероприятия, направленные на создание условий для выявления, сопровождения и поддержки одаренных детей, проживающих на территории муниципального района</t>
  </si>
  <si>
    <t>Участие одаренных детей в мероприятиях регионального и федерального уровней</t>
  </si>
  <si>
    <t>Мероприятия в области оздоровления и отдыха детей</t>
  </si>
  <si>
    <t>2826</t>
  </si>
  <si>
    <t>2827</t>
  </si>
  <si>
    <t>Субвенции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</si>
  <si>
    <t>7467</t>
  </si>
  <si>
    <t>НАЦИОНАЛЬНАЯ ОБОРОНА</t>
  </si>
  <si>
    <t>НАЦИОНАЛЬНАЯ ЭКОНОМИКА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</si>
  <si>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</si>
  <si>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выдачу разрешения на установку рекламной конструкции</t>
  </si>
  <si>
    <t>040</t>
  </si>
  <si>
    <t>05</t>
  </si>
  <si>
    <t>03</t>
  </si>
  <si>
    <t>08</t>
  </si>
  <si>
    <t>Плата за размещение отходов производства и потребления</t>
  </si>
  <si>
    <t>ДОХОДЫ ОТ ОКАЗАНИЯ ПЛАТНЫХ УСЛУГ (РАБОТ) И КОМПЕНСАЦИИ ЗАТРАТ ГОСУДАРСТВА</t>
  </si>
  <si>
    <t>Прочие доходы от оказания платных услуг (работ)</t>
  </si>
  <si>
    <t>Дорожное хозяйство (дорожные фонды)</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</si>
  <si>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</si>
  <si>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</si>
  <si>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230</t>
  </si>
  <si>
    <t>Расходы на обеспечение деятельности учебно-методических кабинетов, централизованных бухгалтерий, групп хозяйственного обслуживания</t>
  </si>
  <si>
    <t>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</si>
  <si>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Расходы на организацию деятельности органов местного самоуправления, обеспечивающих решение вопросов обеспечения гарантий прав коренных малочисленных народов Севера</t>
  </si>
  <si>
    <t>Расходы на организацию выпуска приложения к газете «Таймыр», программ радиовещания и телевидения на языках коренных малочисленных народов Севера</t>
  </si>
  <si>
    <t>Расходы на предоставление субсидий на возмещение 75% фактически произведенных затрат на оплату потребления электроэнергии, связанного с производством сельскохозяйственной продукции</t>
  </si>
  <si>
    <t>Расходы на безвозмездное обеспечение лиц из числа коренных малочисленных народов Севера кочевым жильем в виде балка или выплаты компенсации расходов на изготовление и оснащение кочевого жилья</t>
  </si>
  <si>
    <t>Субвенции на осуществление государственных полномочий по организации деятельности органов управления системой социальной защиты населения</t>
  </si>
  <si>
    <t>7513</t>
  </si>
  <si>
    <t>7514</t>
  </si>
  <si>
    <t>Субвенции для реализации передаваемых полномочий по решению вопросов в области использования объектов животного мира, в том числе охотничьих ресурсов, а также водных биологических ресурсов</t>
  </si>
  <si>
    <t>7515</t>
  </si>
  <si>
    <t>Субвенции на выполнение отдельных государственных полномочий в области защиты территорий и населения от чрезвычайных ситуаций</t>
  </si>
  <si>
    <t>7516</t>
  </si>
  <si>
    <t>Субвенции на выполнение отдельных государственных полномочий по решению вопросов поддержки сельскохозяйственного производства</t>
  </si>
  <si>
    <t>7517</t>
  </si>
  <si>
    <t>МЕЖБЮДЖЕТНЫЕ ТРАНСФЕРТЫ ОБЩЕГО ХАРАКТЕРА БЮДЖЕТАМ БЮДЖЕТНОЙ СИСТЕМЫ РОССИЙСКОЙ ФЕДЕРАЦИИ</t>
  </si>
  <si>
    <t>Уплата прочих налогов, сборов</t>
  </si>
  <si>
    <t>Иные выплаты населению</t>
  </si>
  <si>
    <t>Расходы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</si>
  <si>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</si>
  <si>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</si>
  <si>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</si>
  <si>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</si>
  <si>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</si>
  <si>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</si>
  <si>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</si>
  <si>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Форма 0503117 с.2</t>
  </si>
  <si>
    <t>2. Расходы бюджета</t>
  </si>
  <si>
    <t>Код расхода по бюджетной классификации</t>
  </si>
  <si>
    <t>Расходы бюджета - всего</t>
  </si>
  <si>
    <t>Защита населения и территории от чрезвычайных ситуаций природного и техногенного характера, гражданская оборона</t>
  </si>
  <si>
    <t>Расходы на обеспечение комплектами для новорожденных женщин из числа коренных малочисленных народов Севера, проживающих в сельской местности Таймырского Долгано-Ненецкого муниципального района, вне зависимости от дохода семьи, в городе Дудинке и поселке Диксон Таймырского Долгано-Ненецкого муниципального района, доход семьи которых ниже величины прожиточного минимума, установленного для соответствующей группы территорий края на душу населения, в связи с рождением детей</t>
  </si>
  <si>
    <t>201.1100.0000000000.000</t>
  </si>
  <si>
    <t>201.1101.0000000000.000</t>
  </si>
  <si>
    <t>201.1101.0400000000.000</t>
  </si>
  <si>
    <t>201.1101.0400002110.000</t>
  </si>
  <si>
    <t>201.1101.0400002110.600</t>
  </si>
  <si>
    <t>201.1101.0400002110.620</t>
  </si>
  <si>
    <t>201.1101.0400002110.621</t>
  </si>
  <si>
    <t>201.1101.0400008010.000</t>
  </si>
  <si>
    <t>201.1101.0400008010.200</t>
  </si>
  <si>
    <t>201.1101.0400008010.240</t>
  </si>
  <si>
    <t>201.1200.0000000000.000</t>
  </si>
  <si>
    <t>201.1202.0000000000.000</t>
  </si>
  <si>
    <t>201.1202.3000000000.000</t>
  </si>
  <si>
    <t>201.1202.3000003050.000</t>
  </si>
  <si>
    <t>201.1202.3000003050.800</t>
  </si>
  <si>
    <t>Государственная пошлина по делам, рассматриваемым в судах общей юрисдикции, мировыми судьями</t>
  </si>
  <si>
    <t>Субвенции на реализацию государственных полномочий по расчету и предоставлению дотаций поселениям, входящим в состав муниципального района края</t>
  </si>
  <si>
    <t>7601</t>
  </si>
  <si>
    <t>Субвенции на осуществление государственных полномочий по созданию и обеспечению деятельности комиссий по делам несовершеннолетних и защите их прав</t>
  </si>
  <si>
    <t>7604</t>
  </si>
  <si>
    <t>Субвенции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t>
  </si>
  <si>
    <t>Закупка товаров, работ и услуг для обеспечения государственных (муниципальных) нужд</t>
  </si>
  <si>
    <t>Расходы на содержание муниципального казенного учреждения Таймырского Долгано- Ненецкого муниципального района «Служба обеспечения деятельности органов местного самоуправления муниципального района»</t>
  </si>
  <si>
    <t>Фонд оплаты труда учреждений</t>
  </si>
  <si>
    <t>Иные выплаты персоналу учреждений, за исключением фонда оплаты труда</t>
  </si>
  <si>
    <t>Взносы по обязательному социальному страхованию на выплаты по оплате труда работников и иные выплаты работникам учреждений</t>
  </si>
  <si>
    <t xml:space="preserve">Муниципальная программа Таймырского Долгано-Ненецкого муниципального района «Культура Таймыра» </t>
  </si>
  <si>
    <t xml:space="preserve">Муниципальная программа Таймырского Долгано-Ненецкого муниципального района «Развитие транспортно-дорожного комплекса Таймырского Долгано-Ненецкого муниципального района» </t>
  </si>
  <si>
    <t>Подпрограмма «Развитие транспортной отрасли муниципального района» муниципальной программы Таймырского Долгано-Ненецкого муниципального района «Развитие транспортно-дорожного комплекса Таймырского Долгано-Ненецкого муниципального района»</t>
  </si>
  <si>
    <t>Расходы на осуществление первичного воинского учета на территориях, где отсутствуют военные комиссариаты</t>
  </si>
  <si>
    <t>Муниципальная программа Таймырского Долгано-Ненецкого муниципального района «Защита населения и территорий Таймырского Долгано-Ненецкого муниципального района Красноярского края от чрезвычайных ситуаций природного и техногенного характера»</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</si>
  <si>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</si>
  <si>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Подпрограмма «Дороги Таймыра» муниципальной программы Таймырского Долгано-Ненецкого муниципального района «Развитие транспортно-дорожного комплекса Таймырского Долгано-Ненецкого муниципального района»</t>
  </si>
  <si>
    <t xml:space="preserve">Муниципальная программа Таймырского Долгано-Ненецкого муниципального района «Развитие малого и среднего предпринимательства в Таймырском Долгано-Ненецком муниципальном районе» </t>
  </si>
  <si>
    <t>Предоставление субсидий субъектам малого и среднего предпринимательства на возмещение части затрат, связанных с приобретением оборудования в целях создания и (или) развития, и (или) модернизации производства товаров (работ, услуг)</t>
  </si>
  <si>
    <t xml:space="preserve">Муниципальная программа Таймырского Долгано-Ненецкого муниципального района «Улучшение жилищных условий отдельных категорий граждан Таймырского Долгано-Ненецкого муниципального района» </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</si>
  <si>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</si>
  <si>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</si>
  <si>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</si>
  <si>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2100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</si>
  <si>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</si>
  <si>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</si>
  <si>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</si>
  <si>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оказания платных услуг (работ)</t>
  </si>
  <si>
    <t>Доходы от реализации иного имущества, находящегося в собственности, в части реализации объектов недвижимого имущества</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</si>
  <si>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</si>
  <si>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</si>
  <si>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Субсидии бюджетам бюджетной системы Российской Федерации (межбюджетные субсидии)</t>
  </si>
  <si>
    <t>Субвенции местным бюджетам на выполнение передаваемых полномочий субъектов Российской Федерации</t>
  </si>
  <si>
    <t>Предоставление бюджетных кредитов внутри страны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</si>
  <si>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</si>
  <si>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источники внешнего финансирования бюджета</t>
  </si>
  <si>
    <t>620</t>
  </si>
  <si>
    <t>(расшифровка подписи)</t>
  </si>
  <si>
    <t>79870783</t>
  </si>
  <si>
    <r>
      <t xml:space="preserve">Наименование финансового органа: </t>
    </r>
    <r>
      <rPr>
        <b/>
        <sz val="8"/>
        <rFont val="Arial"/>
        <family val="2"/>
      </rPr>
      <t xml:space="preserve">Финансовое управление администрации Таймырского Долгано-Ненецкого муниципального района   </t>
    </r>
  </si>
  <si>
    <t xml:space="preserve">Глава по БК </t>
  </si>
  <si>
    <t>295</t>
  </si>
  <si>
    <r>
      <t xml:space="preserve">Наименование публично-правового образования: </t>
    </r>
    <r>
      <rPr>
        <b/>
        <sz val="8"/>
        <rFont val="Arial"/>
        <family val="2"/>
      </rPr>
      <t xml:space="preserve">бюджет Таймырского Долгано-Ненецкого муниципального района  </t>
    </r>
    <r>
      <rPr>
        <sz val="8"/>
        <rFont val="Arial"/>
        <family val="2"/>
      </rPr>
      <t xml:space="preserve">   </t>
    </r>
  </si>
  <si>
    <t>Периодичность:  месячная</t>
  </si>
  <si>
    <t>НАЦИОНАЛЬНАЯ БЕЗОПАСНОСТЬ И ПРАВООХРАНИТЕЛЬНАЯ ДЕЯТЕЛЬНОСТЬ</t>
  </si>
  <si>
    <t>ЖИЛИЩНО-КОММУНАЛЬНОЕ ХОЗЯЙСТВО</t>
  </si>
  <si>
    <t>5000</t>
  </si>
  <si>
    <t>467</t>
  </si>
  <si>
    <t>Доходы от сдачи в аренду имущества, составляющего государственную (муниципальную) казну (за исключением земельных участков)</t>
  </si>
  <si>
    <t>070</t>
  </si>
  <si>
    <t>Доходы от сдачи в аренду имущества, составляющего казну муниципальных районов (за исключением земельных участков)</t>
  </si>
  <si>
    <t>075</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</si>
  <si>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</si>
  <si>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Субсидии на комплектование книжных фондов библиотек муниципальных образований Красноярского края </t>
  </si>
  <si>
    <t xml:space="preserve">Субвенции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t>
  </si>
  <si>
    <t>0151</t>
  </si>
  <si>
    <t>Субвенции на оплату неработающим пенсионерам, имеющим доход ниже двукратного размера величины прожиточного минимума, установленного для соответствующей группы территорий края для соответствующей социально-демографической группы населения, изготовления стоматологических протезов (кроме расходов на оплату стоимости драгоценных металлов и металлокерамики) в размере восьмидесяти процентов</t>
  </si>
  <si>
    <t>Субвенции на проведение мероприятий для неработающих пенсионеров в честь Дня пожилого человека, Дня инвалидов, Дня памяти жертв политических репрессий, Дня Победы</t>
  </si>
  <si>
    <t>0521</t>
  </si>
  <si>
    <t>Субвенции бюджетам муниципальных районов на государственную регистрацию актов гражданского состояния</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</si>
  <si>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</si>
  <si>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</si>
  <si>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передаваемых полномочий субъектов Российской Федерации</t>
  </si>
  <si>
    <t>Другие вопросы в области культуры, кинематографии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</si>
  <si>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</si>
  <si>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по ОКЕИ</t>
  </si>
  <si>
    <t>383</t>
  </si>
  <si>
    <t>3</t>
  </si>
  <si>
    <t>в том числе:</t>
  </si>
  <si>
    <t>000</t>
  </si>
  <si>
    <t>1</t>
  </si>
  <si>
    <t>00</t>
  </si>
  <si>
    <t>0000</t>
  </si>
  <si>
    <t>182</t>
  </si>
  <si>
    <t>01</t>
  </si>
  <si>
    <t>110</t>
  </si>
  <si>
    <t>012</t>
  </si>
  <si>
    <t>02</t>
  </si>
  <si>
    <t>1000</t>
  </si>
  <si>
    <t>3000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</si>
  <si>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</si>
  <si>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6</t>
  </si>
  <si>
    <t>Другие общегосударственные вопросы</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</si>
  <si>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</si>
  <si>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410</t>
  </si>
  <si>
    <t>7529</t>
  </si>
  <si>
    <t>Расходы на оплату проезда к месту жительства и обратно к месту учебы студентам и слушателям из семей со среднедушевым доходом ниже величины прожиточного минимума, установленного для соответствующей группы территорий края на душу населения, обучающимся в профессиональных образовательных организациях и образовательных организациях высшего образования, находящихся за пределами муниципального района</t>
  </si>
  <si>
    <t>7393</t>
  </si>
  <si>
    <t>7492</t>
  </si>
  <si>
    <t>Расходы на предоставление социальных выплат молодым семьям на приобретение (строительство) жилья</t>
  </si>
  <si>
    <t>Расходы на выплату и доставку компенсации родительской платы за присмотр и уход за детьми в образовательных организациях края, реализующих образовательную программу дошкольного образования</t>
  </si>
  <si>
    <t xml:space="preserve">Муниципальная программа Таймырского Долгано-Ненецкого муниципального района «Развитие физической культуры и спорта на территории Таймырского Долгано-Ненецкого муниципального района» </t>
  </si>
  <si>
    <t>Расходы на предоставление субсидии на возмещение части затрат, связанных с реализацией продукции объектов животного мира (мяса дикого северного оленя) и (или) водных биологических ресурсов и продукции их переработки</t>
  </si>
  <si>
    <t xml:space="preserve">Муниципальная программа Таймырского Долгано-Ненецкого муниципального района «Развитие образования Таймырского Долгано-Ненецкого муниципального района» </t>
  </si>
  <si>
    <t>Расходы на обеспечение питанием, одеждой, обувью, мягким и жестким инвентарем обучающихся с ограниченными возможностями здоровья, проживающих в интернатах муниципальных образовательных организаций</t>
  </si>
  <si>
    <t xml:space="preserve">Расходы на реализацию проектов подготовки учителей на вакантные должности в общеобразовательных организациях </t>
  </si>
  <si>
    <t>Софинансирование расходов на оплату стоимости набора продуктов питания или готовых блюд и их транспортировки в лагеря с дневным пребыванием детей</t>
  </si>
  <si>
    <t>Софинансирование расходов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t>
  </si>
  <si>
    <t>Муниципальная программа Таймырского Долгано-Ненецкого муниципального района «Молодежь Таймыра»</t>
  </si>
  <si>
    <t>Предоставление иных межбюджетных трансфертов бюджетам городских и сельских поселений Таймырского Долгано- Ненецкого муниципального района на реализацию мероприятий муниципальной программы «Культура Таймыра»</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</si>
  <si>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</si>
  <si>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t>
  </si>
  <si>
    <t>Плата за сбросы загрязняющих веществ в водные объекты</t>
  </si>
  <si>
    <t>Форма 0503117 с. 3</t>
  </si>
  <si>
    <t>04</t>
  </si>
  <si>
    <t>014</t>
  </si>
  <si>
    <t>025</t>
  </si>
  <si>
    <t>18</t>
  </si>
  <si>
    <t>07</t>
  </si>
  <si>
    <t>150</t>
  </si>
  <si>
    <t>170</t>
  </si>
  <si>
    <t>201</t>
  </si>
  <si>
    <t>174</t>
  </si>
  <si>
    <t>09</t>
  </si>
  <si>
    <t>050</t>
  </si>
  <si>
    <t>11</t>
  </si>
  <si>
    <t>120</t>
  </si>
  <si>
    <t>267</t>
  </si>
  <si>
    <t>Проценты, полученные от предоставления бюджетных кредитов бюджетам поселений муниципального района</t>
  </si>
  <si>
    <t>0300</t>
  </si>
  <si>
    <t>ШТРАФЫ, САНКЦИИ, ВОЗМЕЩЕНИЕ УЩЕРБА</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</si>
  <si>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</si>
  <si>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</si>
  <si>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</si>
  <si>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</si>
  <si>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</si>
  <si>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Непрограммные расходы</t>
  </si>
  <si>
    <t>Иные выплаты персоналу государственных (муниципальных) органов, за исключением фонда оплаты труда</t>
  </si>
  <si>
    <t>Денежные взыскания (штрафы) за правонарушения в области дорожного движения</t>
  </si>
  <si>
    <t>30</t>
  </si>
  <si>
    <t>Прочие денежные взыскания (штрафы) за правонарушения в области дорожного движения</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</si>
  <si>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</si>
  <si>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009</t>
  </si>
  <si>
    <t>5146</t>
  </si>
  <si>
    <t>201.0104.3000001060.321</t>
  </si>
  <si>
    <t>201.0104.3000001060.831</t>
  </si>
  <si>
    <t>201.0104.3000001060.853</t>
  </si>
  <si>
    <t>201.0104.3000074290.121</t>
  </si>
  <si>
    <t>201.0104.3000074290.129</t>
  </si>
  <si>
    <t>201.0104.3000074290.244</t>
  </si>
  <si>
    <t>201.0105.3000051200.244</t>
  </si>
  <si>
    <t>201.0113.1010002090.853</t>
  </si>
  <si>
    <t>201.0113.3000053910.244</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</si>
  <si>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t>
  </si>
  <si>
    <t>Субвенции на реализацию отдельных мер по обеспечению ограничения платы граждан за коммунальные услуги</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</si>
  <si>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t>
  </si>
  <si>
    <t>Субвенции на обеспечение питанием, одеждой, обувью, мягким и жестким инвентарем обучающихся с ограниченными возможностями здоровья, проживающих в интернатах муниципальных образовательных организаций</t>
  </si>
  <si>
    <t>7592</t>
  </si>
  <si>
    <t>029</t>
  </si>
  <si>
    <t>Прочие субвенции</t>
  </si>
  <si>
    <t>Прочие субвенции бюджетам муниципальных районов</t>
  </si>
  <si>
    <t>Прочие межбюджетные трансферты, передаваемые бюджетам</t>
  </si>
  <si>
    <t>Прочие межбюджетные трансферты, передаваемые бюджетам муниципальных районов</t>
  </si>
  <si>
    <t>Прочие межбюджетные трансферты для реализации проектов подготовки учителей на вакантные должности в общеобразовательных организациях в рамках подпрограммы «Развитие кадрового потенциала отрасли» государственной программы Красноярского края «Развитие образования»</t>
  </si>
  <si>
    <t>7550</t>
  </si>
  <si>
    <t>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</si>
  <si>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7552</t>
  </si>
  <si>
    <t>Субвенции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</si>
  <si>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7554</t>
  </si>
  <si>
    <t>Расходы на обеспечение молоком и продуктами, обогащенными йодом, учащихся муниципальных общеобразовательных организаций с 1-го по 4-й классы включительно (за исключением находящихся на полном государственном обеспечении), по обеспечению продуктами питания для приготовления горячего завтрака и обеда или горячего завтрака учащихся муниципальных общеобразовательных организаций из семей со среднедушевым доходом ниже величины прожиточного минимума, установленного для соответствующей группы территорий края на душу населения, учащихся, находящихся в трудной жизненной ситуации, обучающихся с ограниченными возможностями здоровья в муниципальных общеобразовательных организациях, не проживающих в интернатах указанных организаций (за исключением учащихся, проживающих в интернатах муниципальных общеобразовательных организаций)</t>
  </si>
  <si>
    <t>Расходы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</si>
  <si>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Расходы на осуществление компенсации расходов на проезд к месту учебы и обратно студентам из числа коренных малочисленных народов Севера, относящимся к детям-сиротам; частичной оплаты обучения студентам из числа коренных малочисленных народов Севера из семей, среднедушевой доход которых ниже величины прожиточного минимума, обучающимся на платной основе по очной форме обучения в высших и средних учебных заведениях; выплаты дополнительной стипендии студентам из числа коренных малочисленных народов Севера</t>
  </si>
  <si>
    <t>201.0104.3000074670.120</t>
  </si>
  <si>
    <t>201.0104.3000074670.121</t>
  </si>
  <si>
    <t>201.0104.3000074670.129</t>
  </si>
  <si>
    <t>201.0104.3000074670.200</t>
  </si>
  <si>
    <t>201.0104.3000074670.240</t>
  </si>
  <si>
    <t>201.0104.3000074670.244</t>
  </si>
  <si>
    <t>201.0104.3000075210.000</t>
  </si>
  <si>
    <t>201.0104.3000075210.100</t>
  </si>
  <si>
    <t>201.0104.3000075210.120</t>
  </si>
  <si>
    <t>201.0104.3000075210.121</t>
  </si>
  <si>
    <t>201.0104.3000075210.122</t>
  </si>
  <si>
    <t>201.0104.3000075210.129</t>
  </si>
  <si>
    <t>201.0104.3000075210.200</t>
  </si>
  <si>
    <t>201.0104.3000075210.240</t>
  </si>
  <si>
    <t>201.0104.3000075210.244</t>
  </si>
  <si>
    <t>201.0104.3000076040.000</t>
  </si>
  <si>
    <t>201.0104.3000076040.100</t>
  </si>
  <si>
    <t>201.0104.3000076040.120</t>
  </si>
  <si>
    <t>201.0104.3000076040.121</t>
  </si>
  <si>
    <t>201.0104.3000076040.122</t>
  </si>
  <si>
    <t>201.0104.3000076040.129</t>
  </si>
  <si>
    <t>201.0104.3000076040.200</t>
  </si>
  <si>
    <t>201.0104.3000076040.240</t>
  </si>
  <si>
    <t>201.0104.3000076040.244</t>
  </si>
  <si>
    <t>201.0105.0000000000.000</t>
  </si>
  <si>
    <t>201.0105.3000000000.000</t>
  </si>
  <si>
    <t>201.0105.3000051200.000</t>
  </si>
  <si>
    <t>201.0105.3000051200.200</t>
  </si>
  <si>
    <t>201.0105.3000051200.240</t>
  </si>
  <si>
    <t>201.0106.0000000000.000</t>
  </si>
  <si>
    <t>201.0106.3000000000.000</t>
  </si>
  <si>
    <t>201.0106.3000002070.000</t>
  </si>
  <si>
    <t>201.0106.3000002070.100</t>
  </si>
  <si>
    <t>201.0106.3000002070.110</t>
  </si>
  <si>
    <t>201.0106.3000002070.111</t>
  </si>
  <si>
    <t>201.0106.3000002070.112</t>
  </si>
  <si>
    <t>201.0106.3000002070.119</t>
  </si>
  <si>
    <t>201.0106.3000002070.200</t>
  </si>
  <si>
    <t>201.0106.3000002070.240</t>
  </si>
  <si>
    <t>201.0106.3000002070.244</t>
  </si>
  <si>
    <t>201.0107.0000000000.000</t>
  </si>
  <si>
    <t>201.0107.3000000000.000</t>
  </si>
  <si>
    <t>201.0107.3000002070.000</t>
  </si>
  <si>
    <t>Предоставление субсидий предприятиям внутреннего водного транспорта на возмещение недополученных доходов в связи с осуществлением регулярных пассажирских перевозок по межпоселенческим маршрутам на территории муниципального района</t>
  </si>
  <si>
    <t>Мероприятия в области дорожного хозяйства (дорожные фонды)</t>
  </si>
  <si>
    <t>Расходы на реализацию передаваемых полномочий по решению вопросов в области использования объектов животного мира, в том числе охотничьих ресурсов, а также водных биологических ресурсов</t>
  </si>
  <si>
    <t>Расходы на обеспечение деятельности муниципального учреждения, реализующего мероприятия в сфере молодежной политики на территории муниципального района</t>
  </si>
  <si>
    <t>Мероприятия, направленные на предупреждение экстремистских проявлений и недопущение совершения террористических актов на территории муниципального района</t>
  </si>
  <si>
    <t>Реализация полномочий органов местного самоуправления города Дудинки по организации завоза угля для учреждений культуры и территориальных отделов администрации города Дудинка</t>
  </si>
  <si>
    <t>Реализация полномочий органов местного самоуправления сельского поселения Хатанга по организации завоза угля для учреждений культуры и административных зданий администрации поселения, находящихся в поселках сельского поселения Хатанга</t>
  </si>
  <si>
    <t>Реализация полномочий органов местного самоуправления сельского поселения Караул по организации завоза угля для учреждений культуры и административных зданий администрации поселения, находящихся в поселках сельского поселения Караул</t>
  </si>
  <si>
    <t>024</t>
  </si>
  <si>
    <t>Мобилизационная и вневойсковая подготовка</t>
  </si>
  <si>
    <t>Сельское хозяйство и рыболовство</t>
  </si>
  <si>
    <t>37</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</si>
  <si>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</si>
  <si>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Другие вопросы в области социальной политики</t>
  </si>
  <si>
    <t>СОЦИАЛЬНАЯ ПОЛИТИКА</t>
  </si>
  <si>
    <t>053</t>
  </si>
  <si>
    <t>Расходы на обеспечение деятельности муниципального учреждения, осуществляющего формирование и содержание муниципального архива, включая хранение архивных фондов поселений</t>
  </si>
  <si>
    <t>Уплата налога на имущество организаций и земельного налога</t>
  </si>
  <si>
    <t>Расходы на выполнение государственных полномочий по созданию и обеспечению деятельности административных комиссий</t>
  </si>
  <si>
    <t>Расходы на выполнение отдельных государственных полномочий по решению вопросов поддержки сельскохозяйственного производства</t>
  </si>
  <si>
    <t>Предоставление субсидий предприятиям воздушного транспорта на возмещение недополученных доходов в связи с осуществлением регулярных пассажирских перевозок по межпоселенческим маршрутам на территории муниципального района</t>
  </si>
  <si>
    <t>Субвенции на организацию и проведение социально значимых мероприятий коренных малочисленных народов Севера, которые проводятся на территории Таймырского Долгано-Ненецкого муниципального района, межмуниципального, краевого, межрегионального и всероссийского уровня</t>
  </si>
  <si>
    <t>Субвенции на обеспечение детей из числа коренных малочисленных народов Севера, обучающихся в общеобразовательных школах-интернатах (общеобразовательных школах) и проживающих в интернатах при общеобразовательных школах, проездом от населенного пункта, в котором родители имеют постоянное место жительства, до места нахождения родителей вне населенного пункта (в тундре, в лесу, на промысловых точках) и обратно один раз в год авиационным видом транспорта</t>
  </si>
  <si>
    <t>7570</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</si>
  <si>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</si>
  <si>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муниципальных районов на комплектование книжных фондов библиотек муниципальных образований</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</si>
  <si>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</si>
  <si>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увеличение прочих остатков денежных средств бюджетов муниципальных районов</t>
  </si>
  <si>
    <t>уменьшение остатков средств бюджетов</t>
  </si>
  <si>
    <t>уменьшение прочих остатков денежных средств бюджетов муниципальных районов</t>
  </si>
  <si>
    <t>Расходы на реализацию отдельных мер по обеспечению ограничения платы граждан за коммунальные услуги</t>
  </si>
  <si>
    <t>ОБРАЗОВАНИЕ</t>
  </si>
  <si>
    <t>Софинансирование мероприятий по поддержке деятельности муниципальных молодежных центров, предусмотренных государственной программой Красноярского края «Молодежь Красноярского края в ХХI веке», за счет средств районного бюджета</t>
  </si>
  <si>
    <t>Расходы на предоставление социальных выплат  пенсионерам, выезжающим за пределы муниципального района, на приобретение (строительство) жилья</t>
  </si>
  <si>
    <t>Расходы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его обитания, с учетом почтовых расходов или расходов российских кредитных организаций</t>
  </si>
  <si>
    <t>007</t>
  </si>
  <si>
    <t>Судебная система</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</si>
  <si>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</si>
  <si>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Уплата иных платежей</t>
  </si>
  <si>
    <t>Специальные расходы</t>
  </si>
  <si>
    <t>Дотации на выравнивание бюджетной обеспеченности поселений</t>
  </si>
  <si>
    <t>Предоставление иных межбюджетных трансфертов бюджетам городских и сельских поселений Таймырского Долгано-Ненецкого муниципального района общего характера</t>
  </si>
  <si>
    <t>04653000</t>
  </si>
  <si>
    <t>7564</t>
  </si>
  <si>
    <t>Субвенции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</si>
  <si>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7577</t>
  </si>
  <si>
    <t>7588</t>
  </si>
  <si>
    <t>2711</t>
  </si>
  <si>
    <t>045</t>
  </si>
  <si>
    <t>Прочие поступления от использования недвижимого имущества</t>
  </si>
  <si>
    <t>12</t>
  </si>
  <si>
    <t>048</t>
  </si>
  <si>
    <t>6000</t>
  </si>
  <si>
    <t>13</t>
  </si>
  <si>
    <t>130</t>
  </si>
  <si>
    <t>990</t>
  </si>
  <si>
    <t>995</t>
  </si>
  <si>
    <t>274</t>
  </si>
  <si>
    <t xml:space="preserve">Прочие доходы по целевым средствам, поступающие в виде дебиторской задолженности прошлых лет </t>
  </si>
  <si>
    <t>220</t>
  </si>
  <si>
    <t>256</t>
  </si>
  <si>
    <t>278</t>
  </si>
  <si>
    <t>КУЛЬТУРА, КИНЕМАТОГРАФИЯ</t>
  </si>
  <si>
    <t>Иные источники внутреннего финансирования дефицитов бюджетов</t>
  </si>
  <si>
    <t>013</t>
  </si>
  <si>
    <t>10</t>
  </si>
  <si>
    <t>0100</t>
  </si>
  <si>
    <t>0200</t>
  </si>
  <si>
    <t>035</t>
  </si>
  <si>
    <t>Доходы от сдачи в аренду имущества, находящегося в оперативном управлении образовательных учреждений</t>
  </si>
  <si>
    <t>Доходы от сдачи в аренду имущества, находящегося в оперативном управлении прочих учреждений</t>
  </si>
  <si>
    <t>015</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</si>
  <si>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</si>
  <si>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</si>
  <si>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финансового планирования и бюджетного анализа</t>
  </si>
  <si>
    <t>003</t>
  </si>
  <si>
    <t>9000</t>
  </si>
  <si>
    <t>999</t>
  </si>
  <si>
    <t>Прочие доходы от оказания платных услуг (работ) получателями средств бюджетов муниципальных районов</t>
  </si>
  <si>
    <t>Доходы от компенсации затрат государства</t>
  </si>
  <si>
    <t>Прочие доходы от компенсации затрат государства</t>
  </si>
  <si>
    <t>Прочие доходы от компенсации затрат бюджетов муниципальных районов</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</si>
  <si>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</si>
  <si>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t>
  </si>
  <si>
    <t>7522</t>
  </si>
  <si>
    <t>Субвенции на предоставление субсидий на возмещение 75% фактически произведенных затрат на оплату потребления электроэнергии, связанного с производством сельскохозяйственной продукции</t>
  </si>
  <si>
    <t>7523</t>
  </si>
  <si>
    <t>7525</t>
  </si>
  <si>
    <t>7526</t>
  </si>
  <si>
    <t>7527</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</si>
  <si>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</si>
  <si>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Невыясненные поступления</t>
  </si>
  <si>
    <t>567</t>
  </si>
  <si>
    <t>601</t>
  </si>
  <si>
    <t>701</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</si>
  <si>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</si>
  <si>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</si>
  <si>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муниципальных районов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</si>
  <si>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</si>
  <si>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</si>
  <si>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ПРОЧИЕ НЕНАЛОГОВЫЕ ДОХОДЫ</t>
  </si>
  <si>
    <t>Невыясненные поступления, зачисляемые в бюджеты муниципальных районов</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</si>
  <si>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</si>
  <si>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</si>
  <si>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муниципальных районов на выравнивание бюджетной обеспеченности</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</si>
  <si>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</si>
  <si>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</si>
  <si>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Расходы на проведение мероприятий для неработающих пенсионеров в честь Дня пожилого человека, Дня инвалидов, Дня памяти жертв политических репрессий, Дня Победы</t>
  </si>
  <si>
    <t>201.0804.3000001060.100</t>
  </si>
  <si>
    <t>201.0804.3000001060.120</t>
  </si>
  <si>
    <t>201.0804.3000001060.121</t>
  </si>
  <si>
    <t>201.0804.3000001060.122</t>
  </si>
  <si>
    <t>201.0804.3000001060.129</t>
  </si>
  <si>
    <t>201.0804.3000001060.200</t>
  </si>
  <si>
    <t>201.0804.3000001060.240</t>
  </si>
  <si>
    <t>201.0804.3000001060.244</t>
  </si>
  <si>
    <t>201.0804.3000001070.000</t>
  </si>
  <si>
    <t>201.0804.3000001070.100</t>
  </si>
  <si>
    <t>201.0804.3000001070.120</t>
  </si>
  <si>
    <t>201.0804.3000001070.121</t>
  </si>
  <si>
    <t>201.0804.3000001070.129</t>
  </si>
  <si>
    <t>201.1000.0000000000.000</t>
  </si>
  <si>
    <t>201.1003.0000000000.000</t>
  </si>
  <si>
    <t>201.1003.0900000000.000</t>
  </si>
  <si>
    <t>201.1003.0900006160.000</t>
  </si>
  <si>
    <t>201.1003.0900006160.300</t>
  </si>
  <si>
    <t>201.0203.3000000000.000</t>
  </si>
  <si>
    <t>201.0203.3000051180.000</t>
  </si>
  <si>
    <t>201.0203.3000051180.500</t>
  </si>
  <si>
    <t>201.0203.3000051180.540</t>
  </si>
  <si>
    <t>201.0400.0000000000.000</t>
  </si>
  <si>
    <t>201.0405.0000000000.000</t>
  </si>
  <si>
    <t>201.0405.3000000000.000</t>
  </si>
  <si>
    <t>201.0405.3000075170.000</t>
  </si>
  <si>
    <t>201.0405.3000075170.100</t>
  </si>
  <si>
    <t>201.0405.3000075170.120</t>
  </si>
  <si>
    <t>201.0405.3000075170.121</t>
  </si>
  <si>
    <t>201.0405.3000075170.122</t>
  </si>
  <si>
    <t>201.0405.3000075170.129</t>
  </si>
  <si>
    <t>201.0405.3000075170.200</t>
  </si>
  <si>
    <t>201.0405.3000075170.240</t>
  </si>
  <si>
    <t>201.0405.3000075170.244</t>
  </si>
  <si>
    <t>201.0408.0000000000.000</t>
  </si>
  <si>
    <t>201.0408.1000000000.000</t>
  </si>
  <si>
    <t>201.0408.1010000000.000</t>
  </si>
  <si>
    <t>201.0408.1010003010.000</t>
  </si>
  <si>
    <t>201.0408.1010003010.800</t>
  </si>
  <si>
    <t>201.0408.1010003010.810</t>
  </si>
  <si>
    <t>201.0408.1010003020.000</t>
  </si>
  <si>
    <t>201.0408.1010003020.800</t>
  </si>
  <si>
    <t>201.0408.1010003020.810</t>
  </si>
  <si>
    <t>201.0408.3000000000.000</t>
  </si>
  <si>
    <t>201.0408.3000006050.000</t>
  </si>
  <si>
    <t>201.0408.3000006050.500</t>
  </si>
  <si>
    <t>201.0408.3000006050.540</t>
  </si>
  <si>
    <t>201.0409.0000000000.000</t>
  </si>
  <si>
    <t>201.0409.1000000000.000</t>
  </si>
  <si>
    <t>201.0409.1020000000.000</t>
  </si>
  <si>
    <t>201.0409.1020009220.000</t>
  </si>
  <si>
    <t>201.0409.1020009220.200</t>
  </si>
  <si>
    <t>201.0409.1020009220.240</t>
  </si>
  <si>
    <t>201.0409.1020009220.244</t>
  </si>
  <si>
    <t>201.1202.3000003050.810</t>
  </si>
  <si>
    <t>Избирательная комиссия Таймырского Долгано-Ненецкого муниципального района</t>
  </si>
  <si>
    <t>208.0000.0000000000.000</t>
  </si>
  <si>
    <t>208.0100.0000000000.000</t>
  </si>
  <si>
    <t>208.0107.0000000000.000</t>
  </si>
  <si>
    <t>208.0107.3000000000.000</t>
  </si>
  <si>
    <t>208.0107.3000001030.000</t>
  </si>
  <si>
    <t>208.0107.3000001030.100</t>
  </si>
  <si>
    <t>208.0107.3000001030.120</t>
  </si>
  <si>
    <t>208.0107.3000001030.121</t>
  </si>
  <si>
    <t>208.0107.3000001030.122</t>
  </si>
  <si>
    <t>208.0107.3000001030.129</t>
  </si>
  <si>
    <t>208.0107.3000001070.000</t>
  </si>
  <si>
    <t>208.0107.3000001070.100</t>
  </si>
  <si>
    <t>208.0107.3000001070.120</t>
  </si>
  <si>
    <t>208.0107.3000001070.121</t>
  </si>
  <si>
    <t>208.0107.3000001070.129</t>
  </si>
  <si>
    <t>Расходы на предоставление, доставку и пересылку компенсационных выплат работникам учреждений, финансируемых за счет средств федерального бюджета и расположенных на территории  Таймырского Долгано-Ненецкого муниципального района</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</si>
  <si>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</si>
  <si>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</si>
  <si>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</si>
  <si>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</si>
  <si>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на организацию выпуска приложения к газете «Таймыр», программ радиовещания и телевидения на языках коренных малочисленных народов Севера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</si>
</sst>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_-#,##0&quot;р.&quot;;* \-#,##0&quot;р.&quot;;* _-&quot;-&quot;&quot;р.&quot;;@"/>
    <numFmt numFmtId="173" formatCode="* #,##0;* \-#,##0;* &quot;-&quot;;@"/>
    <numFmt numFmtId="174" formatCode="* _-#,##0.00&quot;р.&quot;;* \-#,##0.00&quot;р.&quot;;* _-&quot;-&quot;??&quot;р.&quot;;@"/>
    <numFmt numFmtId="175" formatCode="* #,##0.00;* \-#,##0.00;* &quot;-&quot;??;@"/>
    <numFmt numFmtId="176" formatCode="\$#,##0_);\(\$#,##0\)"/>
    <numFmt numFmtId="177" formatCode="\$#,##0_);[Red]\(\$#,##0\)"/>
    <numFmt numFmtId="178" formatCode="\$#,##0.00_);\(\$#,##0.00\)"/>
    <numFmt numFmtId="179" formatCode="\$#,##0.00_);[Red]\(\$#,##0.00\)"/>
    <numFmt numFmtId="180" formatCode="000"/>
    <numFmt numFmtId="181" formatCode="#,##0.00;[Red]\-#,##0.00;\-"/>
    <numFmt numFmtId="182" formatCode="#,##0.00;[Red]\-#,##0.00;"/>
    <numFmt numFmtId="183" formatCode="0000"/>
    <numFmt numFmtId="184" formatCode="0000000"/>
    <numFmt numFmtId="185" formatCode="#,##0.00_ ;[Red]\-#,##0.00\ "/>
    <numFmt numFmtId="186" formatCode="0.000"/>
    <numFmt numFmtId="187" formatCode="[$-FC19]d\ mmmm\ yyyy\ &quot;г.&quot;"/>
    <numFmt numFmtId="188" formatCode="00\.00;&quot;&quot;;&quot;&quot;"/>
    <numFmt numFmtId="189" formatCode="000;&quot;&quot;;&quot;&quot;"/>
    <numFmt numFmtId="190" formatCode="#,##0.00;[Red]\-#,##0.00;0.00"/>
    <numFmt numFmtId="191" formatCode="000\.00\.00;&quot;&quot;;&quot;&quot;"/>
    <numFmt numFmtId="192" formatCode="0.0%"/>
    <numFmt numFmtId="193" formatCode="#,##0_ ;[Red]\-#,##0\ "/>
    <numFmt numFmtId="194" formatCode="0.000%"/>
    <numFmt numFmtId="195" formatCode="0.0000%"/>
    <numFmt numFmtId="196" formatCode="#,##0.000"/>
    <numFmt numFmtId="197" formatCode="#,##0.0000"/>
    <numFmt numFmtId="198" formatCode="#,##0.0"/>
    <numFmt numFmtId="199" formatCode="0.00_ ;[Red]\-0.00\ "/>
    <numFmt numFmtId="200" formatCode="#,##0.0_ ;[Red]\-#,##0.0\ "/>
    <numFmt numFmtId="201" formatCode="#,##0.000_ ;[Red]\-#,##0.000\ "/>
    <numFmt numFmtId="202" formatCode="&quot;Да&quot;;&quot;Да&quot;;&quot;Нет&quot;"/>
    <numFmt numFmtId="203" formatCode="&quot;Истина&quot;;&quot;Истина&quot;;&quot;Ложь&quot;"/>
    <numFmt numFmtId="204" formatCode="&quot;Вкл&quot;;&quot;Вкл&quot;;&quot;Выкл&quot;"/>
    <numFmt numFmtId="205" formatCode="#,##0.0000_ ;[Red]\-#,##0.0000\ "/>
    <numFmt numFmtId="206" formatCode="#,##0.00000_ ;[Red]\-#,##0.00000\ "/>
    <numFmt numFmtId="207" formatCode="[$€-2]\ ###,000_);[Red]\([$€-2]\ ###,000\)"/>
    <numFmt numFmtId="208" formatCode="#,##0.00;[Red]\-#,##0.00;\ "/>
    <numFmt numFmtId="209" formatCode="#,##0.00;[Red]#,##0.00"/>
    <numFmt numFmtId="210" formatCode="00.0.0000"/>
    <numFmt numFmtId="211" formatCode="0\.00\.00000\.00\.0000\.000"/>
    <numFmt numFmtId="212" formatCode="\&gt;aaa"/>
    <numFmt numFmtId="213" formatCode="\&gt;\A\A\.\A\.aaaa"/>
    <numFmt numFmtId="214" formatCode="\&gt;\A\A\.\A\A"/>
    <numFmt numFmtId="215" formatCode="00\.00\.00\.00\.00\.0000\.000"/>
  </numFmts>
  <fonts count="31">
    <font>
      <sz val="10"/>
      <name val="Arial Cyr"/>
      <family val="0"/>
    </font>
    <font>
      <sz val="10"/>
      <name val="Arial"/>
      <family val="2"/>
    </font>
    <font>
      <sz val="8"/>
      <name val="Arial"/>
      <family val="2"/>
    </font>
    <font>
      <sz val="8"/>
      <name val="Arial Cyr"/>
      <family val="0"/>
    </font>
    <font>
      <b/>
      <sz val="8"/>
      <name val="Arial"/>
      <family val="2"/>
    </font>
    <font>
      <sz val="10"/>
      <name val="Helv"/>
      <family val="0"/>
    </font>
    <font>
      <sz val="12"/>
      <name val="Arial"/>
      <family val="2"/>
    </font>
    <font>
      <sz val="8"/>
      <name val="Times New Roman"/>
      <family val="1"/>
    </font>
    <font>
      <b/>
      <sz val="12"/>
      <name val="Arial"/>
      <family val="2"/>
    </font>
    <font>
      <sz val="10"/>
      <name val="Times New Roman"/>
      <family val="1"/>
    </font>
    <font>
      <sz val="11"/>
      <color indexed="63"/>
      <name val="Calibri"/>
      <family val="2"/>
    </font>
    <font>
      <sz val="11"/>
      <color indexed="9"/>
      <name val="Calibri"/>
      <family val="2"/>
    </font>
    <font>
      <sz val="11"/>
      <color indexed="18"/>
      <name val="Calibri"/>
      <family val="2"/>
    </font>
    <font>
      <b/>
      <sz val="11"/>
      <color indexed="63"/>
      <name val="Calibri"/>
      <family val="2"/>
    </font>
    <font>
      <b/>
      <sz val="11"/>
      <color indexed="52"/>
      <name val="Calibri"/>
      <family val="2"/>
    </font>
    <font>
      <u val="single"/>
      <sz val="6.8"/>
      <color indexed="12"/>
      <name val="Times New Roman"/>
      <family val="1"/>
    </font>
    <font>
      <b/>
      <sz val="15"/>
      <color indexed="18"/>
      <name val="Calibri"/>
      <family val="2"/>
    </font>
    <font>
      <b/>
      <sz val="13"/>
      <color indexed="18"/>
      <name val="Calibri"/>
      <family val="2"/>
    </font>
    <font>
      <b/>
      <sz val="11"/>
      <color indexed="18"/>
      <name val="Calibri"/>
      <family val="2"/>
    </font>
    <font>
      <b/>
      <sz val="11"/>
      <color indexed="9"/>
      <name val="Calibri"/>
      <family val="2"/>
    </font>
    <font>
      <b/>
      <sz val="18"/>
      <color indexed="18"/>
      <name val="Cambria"/>
      <family val="2"/>
    </font>
    <font>
      <sz val="11"/>
      <color indexed="19"/>
      <name val="Calibri"/>
      <family val="2"/>
    </font>
    <font>
      <u val="single"/>
      <sz val="6.8"/>
      <color indexed="36"/>
      <name val="Times New Roman"/>
      <family val="1"/>
    </font>
    <font>
      <sz val="11"/>
      <color indexed="8"/>
      <name val="Calibri"/>
      <family val="2"/>
    </font>
    <font>
      <i/>
      <sz val="11"/>
      <color indexed="23"/>
      <name val="Calibri"/>
      <family val="2"/>
    </font>
    <font>
      <sz val="11"/>
      <color indexed="52"/>
      <name val="Calibri"/>
      <family val="2"/>
    </font>
    <font>
      <sz val="11"/>
      <color indexed="10"/>
      <name val="Calibri"/>
      <family val="2"/>
    </font>
    <font>
      <sz val="11"/>
      <color indexed="58"/>
      <name val="Calibri"/>
      <family val="2"/>
    </font>
    <font>
      <b/>
      <sz val="10"/>
      <name val="Arial"/>
      <family val="2"/>
    </font>
    <font>
      <sz val="8"/>
      <name val="Tahoma"/>
      <family val="2"/>
    </font>
    <font>
      <sz val="11"/>
      <color theme="1"/>
      <name val="Calibri"/>
      <family val="2"/>
    </font>
  </fonts>
  <fills count="20">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
      <patternFill patternType="solid">
        <fgColor indexed="40"/>
        <bgColor indexed="64"/>
      </patternFill>
    </fill>
    <fill>
      <patternFill patternType="solid">
        <fgColor indexed="48"/>
        <bgColor indexed="64"/>
      </patternFill>
    </fill>
    <fill>
      <patternFill patternType="solid">
        <fgColor indexed="51"/>
        <bgColor indexed="64"/>
      </patternFill>
    </fill>
    <fill>
      <patternFill patternType="solid">
        <fgColor indexed="49"/>
        <bgColor indexed="64"/>
      </patternFill>
    </fill>
    <fill>
      <patternFill patternType="solid">
        <fgColor indexed="29"/>
        <bgColor indexed="64"/>
      </patternFill>
    </fill>
    <fill>
      <patternFill patternType="solid">
        <fgColor indexed="12"/>
        <bgColor indexed="64"/>
      </patternFill>
    </fill>
    <fill>
      <patternFill patternType="solid">
        <fgColor indexed="57"/>
        <bgColor indexed="64"/>
      </patternFill>
    </fill>
    <fill>
      <patternFill patternType="solid">
        <fgColor indexed="54"/>
        <bgColor indexed="64"/>
      </patternFill>
    </fill>
    <fill>
      <patternFill patternType="solid">
        <fgColor indexed="52"/>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12"/>
      </bottom>
    </border>
    <border>
      <left>
        <color indexed="63"/>
      </left>
      <right>
        <color indexed="63"/>
      </right>
      <top>
        <color indexed="63"/>
      </top>
      <bottom style="thick">
        <color indexed="40"/>
      </bottom>
    </border>
    <border>
      <left>
        <color indexed="63"/>
      </left>
      <right>
        <color indexed="63"/>
      </right>
      <top>
        <color indexed="63"/>
      </top>
      <bottom style="medium">
        <color indexed="48"/>
      </bottom>
    </border>
    <border>
      <left>
        <color indexed="63"/>
      </left>
      <right>
        <color indexed="63"/>
      </right>
      <top style="thin">
        <color indexed="12"/>
      </top>
      <bottom style="double">
        <color indexed="12"/>
      </bottom>
    </border>
    <border>
      <left style="double">
        <color indexed="63"/>
      </left>
      <right style="double">
        <color indexed="63"/>
      </right>
      <top style="double">
        <color indexed="63"/>
      </top>
      <bottom style="double">
        <color indexed="63"/>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thin"/>
      <right style="thin"/>
      <top style="thin"/>
      <bottom>
        <color indexed="63"/>
      </bottom>
    </border>
    <border>
      <left style="thin"/>
      <right/>
      <top style="thin"/>
      <bottom/>
    </border>
    <border>
      <left/>
      <right style="thin"/>
      <top style="thin"/>
      <bottom/>
    </border>
    <border>
      <left>
        <color indexed="63"/>
      </left>
      <right>
        <color indexed="63"/>
      </right>
      <top>
        <color indexed="63"/>
      </top>
      <bottom style="thin"/>
    </border>
    <border>
      <left/>
      <right/>
      <top style="thin"/>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7"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2" fillId="11" borderId="1" applyNumberFormat="0" applyAlignment="0" applyProtection="0"/>
    <xf numFmtId="0" fontId="13" fillId="16" borderId="2" applyNumberFormat="0" applyAlignment="0" applyProtection="0"/>
    <xf numFmtId="0" fontId="14" fillId="16" borderId="1" applyNumberFormat="0" applyAlignment="0" applyProtection="0"/>
    <xf numFmtId="0" fontId="1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3" fillId="0" borderId="6" applyNumberFormat="0" applyFill="0" applyAlignment="0" applyProtection="0"/>
    <xf numFmtId="0" fontId="19" fillId="17" borderId="7" applyNumberFormat="0" applyAlignment="0" applyProtection="0"/>
    <xf numFmtId="0" fontId="20" fillId="0" borderId="0" applyNumberFormat="0" applyFill="0" applyBorder="0" applyAlignment="0" applyProtection="0"/>
    <xf numFmtId="0" fontId="21" fillId="6" borderId="0" applyNumberFormat="0" applyBorder="0" applyAlignment="0" applyProtection="0"/>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3" fillId="0" borderId="0">
      <alignment/>
      <protection/>
    </xf>
    <xf numFmtId="0" fontId="0" fillId="0" borderId="0">
      <alignment/>
      <protection/>
    </xf>
    <xf numFmtId="0" fontId="9" fillId="0" borderId="0">
      <alignment/>
      <protection/>
    </xf>
    <xf numFmtId="0" fontId="9" fillId="0" borderId="0">
      <alignment/>
      <protection/>
    </xf>
    <xf numFmtId="0" fontId="7" fillId="0" borderId="0">
      <alignment/>
      <protection/>
    </xf>
    <xf numFmtId="0" fontId="3" fillId="0" borderId="0">
      <alignment/>
      <protection/>
    </xf>
    <xf numFmtId="0" fontId="0" fillId="0" borderId="0">
      <alignment/>
      <protection/>
    </xf>
    <xf numFmtId="0" fontId="0" fillId="0" borderId="0">
      <alignment/>
      <protection/>
    </xf>
    <xf numFmtId="0" fontId="22" fillId="0" borderId="0" applyNumberFormat="0" applyFill="0" applyBorder="0" applyAlignment="0" applyProtection="0"/>
    <xf numFmtId="0" fontId="23" fillId="18" borderId="0" applyNumberFormat="0" applyBorder="0" applyAlignment="0" applyProtection="0"/>
    <xf numFmtId="0" fontId="24" fillId="0" borderId="0" applyNumberFormat="0" applyFill="0" applyBorder="0" applyAlignment="0" applyProtection="0"/>
    <xf numFmtId="0" fontId="0" fillId="6"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5" fillId="0" borderId="0">
      <alignment/>
      <protection/>
    </xf>
    <xf numFmtId="0" fontId="2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27" fillId="4" borderId="0" applyNumberFormat="0" applyBorder="0" applyAlignment="0" applyProtection="0"/>
  </cellStyleXfs>
  <cellXfs count="283">
    <xf numFmtId="0" fontId="0" fillId="0" borderId="0" xfId="0" applyAlignment="1">
      <alignment/>
    </xf>
    <xf numFmtId="0" fontId="4" fillId="19" borderId="0" xfId="0" applyFont="1" applyFill="1" applyAlignment="1">
      <alignment horizontal="center"/>
    </xf>
    <xf numFmtId="4" fontId="2" fillId="19" borderId="0" xfId="0" applyNumberFormat="1" applyFont="1" applyFill="1" applyAlignment="1">
      <alignment/>
    </xf>
    <xf numFmtId="0" fontId="2" fillId="19" borderId="0" xfId="0" applyFont="1" applyFill="1" applyAlignment="1">
      <alignment/>
    </xf>
    <xf numFmtId="0" fontId="6" fillId="19" borderId="0" xfId="0" applyFont="1" applyFill="1" applyAlignment="1">
      <alignment/>
    </xf>
    <xf numFmtId="0" fontId="2" fillId="19" borderId="0" xfId="0" applyFont="1" applyFill="1" applyAlignment="1">
      <alignment/>
    </xf>
    <xf numFmtId="0" fontId="2" fillId="19" borderId="0" xfId="0" applyFont="1" applyFill="1" applyAlignment="1">
      <alignment/>
    </xf>
    <xf numFmtId="0" fontId="2" fillId="19" borderId="0" xfId="0" applyFont="1" applyFill="1" applyAlignment="1">
      <alignment horizontal="right"/>
    </xf>
    <xf numFmtId="0" fontId="2" fillId="19" borderId="10" xfId="0" applyFont="1" applyFill="1" applyBorder="1" applyAlignment="1" applyProtection="1">
      <alignment horizontal="center"/>
      <protection hidden="1"/>
    </xf>
    <xf numFmtId="49" fontId="2" fillId="19" borderId="10" xfId="0" applyNumberFormat="1" applyFont="1" applyFill="1" applyBorder="1" applyAlignment="1" applyProtection="1">
      <alignment horizontal="centerContinuous"/>
      <protection hidden="1"/>
    </xf>
    <xf numFmtId="0" fontId="4" fillId="19" borderId="0" xfId="0" applyFont="1" applyFill="1" applyAlignment="1">
      <alignment horizontal="right"/>
    </xf>
    <xf numFmtId="49" fontId="2" fillId="19" borderId="10" xfId="0" applyNumberFormat="1" applyFont="1" applyFill="1" applyBorder="1" applyAlignment="1" applyProtection="1">
      <alignment horizontal="center"/>
      <protection hidden="1"/>
    </xf>
    <xf numFmtId="0" fontId="2" fillId="19" borderId="0" xfId="0" applyFont="1" applyFill="1" applyAlignment="1" applyProtection="1">
      <alignment horizontal="left"/>
      <protection hidden="1"/>
    </xf>
    <xf numFmtId="49" fontId="2" fillId="19" borderId="10" xfId="0" applyNumberFormat="1" applyFont="1" applyFill="1" applyBorder="1" applyAlignment="1" applyProtection="1">
      <alignment horizontal="center"/>
      <protection hidden="1"/>
    </xf>
    <xf numFmtId="4" fontId="2" fillId="19" borderId="0" xfId="0" applyNumberFormat="1" applyFont="1" applyFill="1" applyBorder="1" applyAlignment="1">
      <alignment/>
    </xf>
    <xf numFmtId="0" fontId="2" fillId="19" borderId="0" xfId="0" applyFont="1" applyFill="1" applyBorder="1" applyAlignment="1">
      <alignment/>
    </xf>
    <xf numFmtId="0" fontId="6" fillId="19" borderId="0" xfId="0" applyFont="1" applyFill="1" applyBorder="1" applyAlignment="1">
      <alignment/>
    </xf>
    <xf numFmtId="0" fontId="2" fillId="19" borderId="0" xfId="0" applyFont="1" applyFill="1" applyAlignment="1" applyProtection="1">
      <alignment/>
      <protection hidden="1"/>
    </xf>
    <xf numFmtId="4" fontId="2" fillId="19" borderId="0" xfId="0" applyNumberFormat="1" applyFont="1" applyFill="1" applyAlignment="1">
      <alignment/>
    </xf>
    <xf numFmtId="185" fontId="2" fillId="19" borderId="0" xfId="0" applyNumberFormat="1" applyFont="1" applyFill="1" applyAlignment="1">
      <alignment/>
    </xf>
    <xf numFmtId="185" fontId="2" fillId="19" borderId="0" xfId="0" applyNumberFormat="1" applyFont="1" applyFill="1" applyAlignment="1">
      <alignment horizontal="right"/>
    </xf>
    <xf numFmtId="0" fontId="4" fillId="19" borderId="10" xfId="147" applyFont="1" applyFill="1" applyBorder="1" applyAlignment="1">
      <alignment horizontal="center" vertical="center" wrapText="1"/>
      <protection/>
    </xf>
    <xf numFmtId="0" fontId="4" fillId="19" borderId="10" xfId="0" applyFont="1" applyFill="1" applyBorder="1" applyAlignment="1" applyProtection="1">
      <alignment horizontal="center" vertical="center" wrapText="1"/>
      <protection hidden="1"/>
    </xf>
    <xf numFmtId="49" fontId="4" fillId="19" borderId="10" xfId="162" applyNumberFormat="1" applyFont="1" applyFill="1" applyBorder="1" applyAlignment="1">
      <alignment horizontal="center" vertical="center" wrapText="1"/>
    </xf>
    <xf numFmtId="0" fontId="4" fillId="19" borderId="10" xfId="150" applyFont="1" applyFill="1" applyBorder="1" applyAlignment="1">
      <alignment horizontal="center" vertical="center" wrapText="1"/>
      <protection/>
    </xf>
    <xf numFmtId="49" fontId="4" fillId="19" borderId="11" xfId="162" applyNumberFormat="1" applyFont="1" applyFill="1" applyBorder="1" applyAlignment="1">
      <alignment vertical="center" wrapText="1"/>
    </xf>
    <xf numFmtId="49" fontId="4" fillId="19" borderId="12" xfId="162" applyNumberFormat="1" applyFont="1" applyFill="1" applyBorder="1" applyAlignment="1">
      <alignment vertical="center" wrapText="1"/>
    </xf>
    <xf numFmtId="49" fontId="4" fillId="19" borderId="13" xfId="162" applyNumberFormat="1" applyFont="1" applyFill="1" applyBorder="1" applyAlignment="1">
      <alignment vertical="center" wrapText="1"/>
    </xf>
    <xf numFmtId="4" fontId="4" fillId="19" borderId="0" xfId="0" applyNumberFormat="1" applyFont="1" applyFill="1" applyBorder="1" applyAlignment="1">
      <alignment/>
    </xf>
    <xf numFmtId="0" fontId="4" fillId="19" borderId="0" xfId="0" applyFont="1" applyFill="1" applyBorder="1" applyAlignment="1">
      <alignment/>
    </xf>
    <xf numFmtId="0" fontId="8" fillId="19" borderId="0" xfId="0" applyFont="1" applyFill="1" applyBorder="1" applyAlignment="1">
      <alignment/>
    </xf>
    <xf numFmtId="0" fontId="4" fillId="19" borderId="10" xfId="147" applyNumberFormat="1" applyFont="1" applyFill="1" applyBorder="1" applyAlignment="1">
      <alignment horizontal="left" vertical="center" wrapText="1"/>
      <protection/>
    </xf>
    <xf numFmtId="49" fontId="4" fillId="19" borderId="10" xfId="144" applyNumberFormat="1" applyFont="1" applyFill="1" applyBorder="1" applyAlignment="1">
      <alignment horizontal="center" vertical="center"/>
      <protection/>
    </xf>
    <xf numFmtId="49" fontId="4" fillId="19" borderId="11" xfId="144" applyNumberFormat="1" applyFont="1" applyFill="1" applyBorder="1" applyAlignment="1">
      <alignment horizontal="center" vertical="center"/>
      <protection/>
    </xf>
    <xf numFmtId="49" fontId="4" fillId="19" borderId="12" xfId="144" applyNumberFormat="1" applyFont="1" applyFill="1" applyBorder="1" applyAlignment="1">
      <alignment horizontal="center" vertical="center"/>
      <protection/>
    </xf>
    <xf numFmtId="49" fontId="4" fillId="19" borderId="13" xfId="144" applyNumberFormat="1" applyFont="1" applyFill="1" applyBorder="1" applyAlignment="1">
      <alignment horizontal="center" vertical="center"/>
      <protection/>
    </xf>
    <xf numFmtId="185" fontId="4" fillId="19" borderId="10" xfId="144" applyNumberFormat="1" applyFont="1" applyFill="1" applyBorder="1" applyAlignment="1">
      <alignment horizontal="right" vertical="center"/>
      <protection/>
    </xf>
    <xf numFmtId="0" fontId="2" fillId="19" borderId="10" xfId="147" applyNumberFormat="1" applyFont="1" applyFill="1" applyBorder="1" applyAlignment="1">
      <alignment horizontal="left" vertical="center" wrapText="1"/>
      <protection/>
    </xf>
    <xf numFmtId="0" fontId="2" fillId="19" borderId="10" xfId="147" applyFont="1" applyFill="1" applyBorder="1" applyAlignment="1">
      <alignment horizontal="center" vertical="center" wrapText="1"/>
      <protection/>
    </xf>
    <xf numFmtId="0" fontId="2" fillId="19" borderId="11" xfId="147" applyFont="1" applyFill="1" applyBorder="1" applyAlignment="1">
      <alignment horizontal="center" vertical="center" wrapText="1"/>
      <protection/>
    </xf>
    <xf numFmtId="0" fontId="2" fillId="19" borderId="12" xfId="147" applyFont="1" applyFill="1" applyBorder="1" applyAlignment="1">
      <alignment horizontal="center" vertical="center" wrapText="1"/>
      <protection/>
    </xf>
    <xf numFmtId="0" fontId="2" fillId="19" borderId="13" xfId="147" applyFont="1" applyFill="1" applyBorder="1" applyAlignment="1">
      <alignment horizontal="center" vertical="center" wrapText="1"/>
      <protection/>
    </xf>
    <xf numFmtId="185" fontId="2" fillId="19" borderId="10" xfId="162" applyNumberFormat="1" applyFont="1" applyFill="1" applyBorder="1" applyAlignment="1">
      <alignment horizontal="right" vertical="center"/>
    </xf>
    <xf numFmtId="185" fontId="2" fillId="19" borderId="10" xfId="0" applyNumberFormat="1" applyFont="1" applyFill="1" applyBorder="1" applyAlignment="1" applyProtection="1">
      <alignment horizontal="right" wrapText="1"/>
      <protection hidden="1"/>
    </xf>
    <xf numFmtId="185" fontId="4" fillId="19" borderId="10" xfId="144" applyNumberFormat="1" applyFont="1" applyFill="1" applyBorder="1" applyAlignment="1">
      <alignment horizontal="justify" vertical="center" wrapText="1"/>
      <protection/>
    </xf>
    <xf numFmtId="49" fontId="4" fillId="19" borderId="11" xfId="144" applyNumberFormat="1" applyFont="1" applyFill="1" applyBorder="1" applyAlignment="1">
      <alignment horizontal="center" vertical="center"/>
      <protection/>
    </xf>
    <xf numFmtId="49" fontId="4" fillId="19" borderId="12" xfId="144" applyNumberFormat="1" applyFont="1" applyFill="1" applyBorder="1" applyAlignment="1">
      <alignment horizontal="center" vertical="center"/>
      <protection/>
    </xf>
    <xf numFmtId="49" fontId="4" fillId="19" borderId="13" xfId="144" applyNumberFormat="1" applyFont="1" applyFill="1" applyBorder="1" applyAlignment="1">
      <alignment horizontal="center" vertical="center"/>
      <protection/>
    </xf>
    <xf numFmtId="0" fontId="4" fillId="19" borderId="10" xfId="150" applyFont="1" applyFill="1" applyBorder="1" applyAlignment="1">
      <alignment horizontal="justify" vertical="center" wrapText="1"/>
      <protection/>
    </xf>
    <xf numFmtId="49" fontId="4" fillId="19" borderId="11" xfId="162" applyNumberFormat="1" applyFont="1" applyFill="1" applyBorder="1" applyAlignment="1">
      <alignment horizontal="center" vertical="center"/>
    </xf>
    <xf numFmtId="49" fontId="4" fillId="19" borderId="12" xfId="162" applyNumberFormat="1" applyFont="1" applyFill="1" applyBorder="1" applyAlignment="1">
      <alignment horizontal="center" vertical="center"/>
    </xf>
    <xf numFmtId="49" fontId="4" fillId="19" borderId="13" xfId="162" applyNumberFormat="1" applyFont="1" applyFill="1" applyBorder="1" applyAlignment="1">
      <alignment horizontal="center" vertical="center"/>
    </xf>
    <xf numFmtId="185" fontId="4" fillId="19" borderId="10" xfId="162" applyNumberFormat="1" applyFont="1" applyFill="1" applyBorder="1" applyAlignment="1">
      <alignment horizontal="right" vertical="center"/>
    </xf>
    <xf numFmtId="0" fontId="2" fillId="19" borderId="10" xfId="150" applyFont="1" applyFill="1" applyBorder="1" applyAlignment="1">
      <alignment horizontal="justify" vertical="center" wrapText="1"/>
      <protection/>
    </xf>
    <xf numFmtId="49" fontId="2" fillId="19" borderId="10" xfId="144" applyNumberFormat="1" applyFont="1" applyFill="1" applyBorder="1" applyAlignment="1">
      <alignment horizontal="center" vertical="center"/>
      <protection/>
    </xf>
    <xf numFmtId="49" fontId="2" fillId="19" borderId="11" xfId="162" applyNumberFormat="1" applyFont="1" applyFill="1" applyBorder="1" applyAlignment="1">
      <alignment horizontal="center" vertical="center"/>
    </xf>
    <xf numFmtId="49" fontId="2" fillId="19" borderId="12" xfId="162" applyNumberFormat="1" applyFont="1" applyFill="1" applyBorder="1" applyAlignment="1">
      <alignment horizontal="center" vertical="center"/>
    </xf>
    <xf numFmtId="49" fontId="2" fillId="19" borderId="13" xfId="162" applyNumberFormat="1" applyFont="1" applyFill="1" applyBorder="1" applyAlignment="1">
      <alignment horizontal="center" vertical="center"/>
    </xf>
    <xf numFmtId="185" fontId="2" fillId="19" borderId="10" xfId="0" applyNumberFormat="1" applyFont="1" applyFill="1" applyBorder="1" applyAlignment="1" applyProtection="1">
      <alignment horizontal="right" vertical="center"/>
      <protection hidden="1"/>
    </xf>
    <xf numFmtId="0" fontId="4" fillId="19" borderId="10" xfId="0" applyNumberFormat="1" applyFont="1" applyFill="1" applyBorder="1" applyAlignment="1">
      <alignment vertical="center" wrapText="1"/>
    </xf>
    <xf numFmtId="49" fontId="4" fillId="19" borderId="12" xfId="0" applyNumberFormat="1" applyFont="1" applyFill="1" applyBorder="1" applyAlignment="1">
      <alignment horizontal="center" vertical="center"/>
    </xf>
    <xf numFmtId="49" fontId="4" fillId="19" borderId="13" xfId="0" applyNumberFormat="1" applyFont="1" applyFill="1" applyBorder="1" applyAlignment="1">
      <alignment horizontal="center" vertical="center"/>
    </xf>
    <xf numFmtId="0" fontId="2" fillId="19" borderId="10" xfId="0" applyNumberFormat="1" applyFont="1" applyFill="1" applyBorder="1" applyAlignment="1">
      <alignment vertical="center" wrapText="1"/>
    </xf>
    <xf numFmtId="49" fontId="2" fillId="19" borderId="12" xfId="0" applyNumberFormat="1" applyFont="1" applyFill="1" applyBorder="1" applyAlignment="1">
      <alignment horizontal="center" vertical="center"/>
    </xf>
    <xf numFmtId="49" fontId="2" fillId="19" borderId="13" xfId="0" applyNumberFormat="1" applyFont="1" applyFill="1" applyBorder="1" applyAlignment="1">
      <alignment horizontal="center" vertical="center"/>
    </xf>
    <xf numFmtId="0" fontId="2" fillId="19" borderId="10" xfId="0" applyNumberFormat="1" applyFont="1" applyFill="1" applyBorder="1" applyAlignment="1">
      <alignment horizontal="justify" vertical="center" wrapText="1"/>
    </xf>
    <xf numFmtId="0" fontId="2" fillId="19" borderId="10" xfId="0" applyFont="1" applyFill="1" applyBorder="1" applyAlignment="1">
      <alignment vertical="center" wrapText="1"/>
    </xf>
    <xf numFmtId="0" fontId="4" fillId="19" borderId="10" xfId="0" applyFont="1" applyFill="1" applyBorder="1" applyAlignment="1">
      <alignment vertical="center" wrapText="1"/>
    </xf>
    <xf numFmtId="2" fontId="2" fillId="19" borderId="10" xfId="150" applyNumberFormat="1" applyFont="1" applyFill="1" applyBorder="1" applyAlignment="1">
      <alignment horizontal="justify" vertical="center" wrapText="1"/>
      <protection/>
    </xf>
    <xf numFmtId="2" fontId="2" fillId="19" borderId="11" xfId="162" applyNumberFormat="1" applyFont="1" applyFill="1" applyBorder="1" applyAlignment="1">
      <alignment horizontal="center" vertical="center"/>
    </xf>
    <xf numFmtId="2" fontId="2" fillId="19" borderId="12" xfId="162" applyNumberFormat="1" applyFont="1" applyFill="1" applyBorder="1" applyAlignment="1">
      <alignment horizontal="center" vertical="center"/>
    </xf>
    <xf numFmtId="2" fontId="2" fillId="19" borderId="13" xfId="162" applyNumberFormat="1" applyFont="1" applyFill="1" applyBorder="1" applyAlignment="1">
      <alignment horizontal="center" vertical="center"/>
    </xf>
    <xf numFmtId="2" fontId="4" fillId="19" borderId="10" xfId="150" applyNumberFormat="1" applyFont="1" applyFill="1" applyBorder="1" applyAlignment="1">
      <alignment horizontal="justify" vertical="center" wrapText="1"/>
      <protection/>
    </xf>
    <xf numFmtId="2" fontId="4" fillId="19" borderId="11" xfId="162" applyNumberFormat="1" applyFont="1" applyFill="1" applyBorder="1" applyAlignment="1">
      <alignment horizontal="center" vertical="center"/>
    </xf>
    <xf numFmtId="2" fontId="4" fillId="19" borderId="12" xfId="162" applyNumberFormat="1" applyFont="1" applyFill="1" applyBorder="1" applyAlignment="1">
      <alignment horizontal="center" vertical="center"/>
    </xf>
    <xf numFmtId="2" fontId="4" fillId="19" borderId="13" xfId="162" applyNumberFormat="1" applyFont="1" applyFill="1" applyBorder="1" applyAlignment="1">
      <alignment horizontal="center" vertical="center"/>
    </xf>
    <xf numFmtId="0" fontId="2" fillId="19" borderId="10" xfId="150" applyFont="1" applyFill="1" applyBorder="1" applyAlignment="1" quotePrefix="1">
      <alignment horizontal="justify" vertical="center" wrapText="1"/>
      <protection/>
    </xf>
    <xf numFmtId="49" fontId="2" fillId="19" borderId="11" xfId="161" applyNumberFormat="1" applyFont="1" applyFill="1" applyBorder="1" applyAlignment="1">
      <alignment horizontal="center" vertical="center"/>
    </xf>
    <xf numFmtId="49" fontId="2" fillId="19" borderId="12" xfId="161" applyNumberFormat="1" applyFont="1" applyFill="1" applyBorder="1" applyAlignment="1">
      <alignment horizontal="center" vertical="center"/>
    </xf>
    <xf numFmtId="49" fontId="2" fillId="19" borderId="13" xfId="161" applyNumberFormat="1" applyFont="1" applyFill="1" applyBorder="1" applyAlignment="1">
      <alignment horizontal="center" vertical="center"/>
    </xf>
    <xf numFmtId="185" fontId="2" fillId="19" borderId="10" xfId="161" applyNumberFormat="1" applyFont="1" applyFill="1" applyBorder="1" applyAlignment="1">
      <alignment horizontal="right" vertical="center"/>
    </xf>
    <xf numFmtId="49" fontId="4" fillId="19" borderId="11" xfId="161" applyNumberFormat="1" applyFont="1" applyFill="1" applyBorder="1" applyAlignment="1">
      <alignment horizontal="center" vertical="center"/>
    </xf>
    <xf numFmtId="49" fontId="4" fillId="19" borderId="12" xfId="161" applyNumberFormat="1" applyFont="1" applyFill="1" applyBorder="1" applyAlignment="1">
      <alignment horizontal="center" vertical="center"/>
    </xf>
    <xf numFmtId="49" fontId="4" fillId="19" borderId="13" xfId="161" applyNumberFormat="1" applyFont="1" applyFill="1" applyBorder="1" applyAlignment="1">
      <alignment horizontal="center" vertical="center"/>
    </xf>
    <xf numFmtId="185" fontId="4" fillId="19" borderId="10" xfId="161" applyNumberFormat="1" applyFont="1" applyFill="1" applyBorder="1" applyAlignment="1">
      <alignment horizontal="right" vertical="center"/>
    </xf>
    <xf numFmtId="49" fontId="2" fillId="19" borderId="12" xfId="162" applyNumberFormat="1" applyFont="1" applyFill="1" applyBorder="1" applyAlignment="1" quotePrefix="1">
      <alignment horizontal="center" vertical="center"/>
    </xf>
    <xf numFmtId="0" fontId="2" fillId="19" borderId="10" xfId="0" applyNumberFormat="1" applyFont="1" applyFill="1" applyBorder="1" applyAlignment="1" applyProtection="1">
      <alignment vertical="top" wrapText="1"/>
      <protection locked="0"/>
    </xf>
    <xf numFmtId="49" fontId="2" fillId="19" borderId="11" xfId="0" applyNumberFormat="1" applyFont="1" applyFill="1" applyBorder="1" applyAlignment="1">
      <alignment horizontal="center" vertical="center"/>
    </xf>
    <xf numFmtId="49" fontId="2" fillId="19" borderId="12" xfId="0" applyNumberFormat="1" applyFont="1" applyFill="1" applyBorder="1" applyAlignment="1" applyProtection="1">
      <alignment horizontal="center" vertical="center"/>
      <protection locked="0"/>
    </xf>
    <xf numFmtId="0" fontId="4" fillId="19" borderId="10" xfId="0" applyNumberFormat="1" applyFont="1" applyFill="1" applyBorder="1" applyAlignment="1" applyProtection="1">
      <alignment vertical="top" wrapText="1"/>
      <protection locked="0"/>
    </xf>
    <xf numFmtId="49" fontId="4" fillId="19" borderId="11" xfId="0" applyNumberFormat="1" applyFont="1" applyFill="1" applyBorder="1" applyAlignment="1">
      <alignment horizontal="center" vertical="center"/>
    </xf>
    <xf numFmtId="49" fontId="4" fillId="19" borderId="12" xfId="0" applyNumberFormat="1" applyFont="1" applyFill="1" applyBorder="1" applyAlignment="1" applyProtection="1">
      <alignment horizontal="center" vertical="center"/>
      <protection locked="0"/>
    </xf>
    <xf numFmtId="0" fontId="4" fillId="19" borderId="10" xfId="0" applyNumberFormat="1" applyFont="1" applyFill="1" applyBorder="1" applyAlignment="1" applyProtection="1">
      <alignment vertical="center" wrapText="1"/>
      <protection locked="0"/>
    </xf>
    <xf numFmtId="0" fontId="2" fillId="19" borderId="10" xfId="0" applyNumberFormat="1" applyFont="1" applyFill="1" applyBorder="1" applyAlignment="1" applyProtection="1">
      <alignment vertical="center" wrapText="1"/>
      <protection locked="0"/>
    </xf>
    <xf numFmtId="0" fontId="2" fillId="19" borderId="10" xfId="0" applyFont="1" applyFill="1" applyBorder="1" applyAlignment="1">
      <alignment horizontal="justify" vertical="center" wrapText="1"/>
    </xf>
    <xf numFmtId="0" fontId="2" fillId="19" borderId="10" xfId="143" applyFont="1" applyFill="1" applyBorder="1" applyAlignment="1">
      <alignment horizontal="justify" vertical="center" wrapText="1"/>
      <protection/>
    </xf>
    <xf numFmtId="0" fontId="4" fillId="19" borderId="10" xfId="143" applyFont="1" applyFill="1" applyBorder="1" applyAlignment="1">
      <alignment horizontal="justify" vertical="center" wrapText="1"/>
      <protection/>
    </xf>
    <xf numFmtId="49" fontId="2" fillId="19" borderId="11" xfId="162" applyNumberFormat="1" applyFont="1" applyFill="1" applyBorder="1" applyAlignment="1" quotePrefix="1">
      <alignment horizontal="center" vertical="center"/>
    </xf>
    <xf numFmtId="186" fontId="4" fillId="19" borderId="10" xfId="144" applyNumberFormat="1" applyFont="1" applyFill="1" applyBorder="1" applyAlignment="1">
      <alignment horizontal="justify" vertical="center" wrapText="1"/>
      <protection/>
    </xf>
    <xf numFmtId="0" fontId="4" fillId="19" borderId="10" xfId="147" applyFont="1" applyFill="1" applyBorder="1" applyAlignment="1">
      <alignment horizontal="justify" vertical="center" wrapText="1"/>
      <protection/>
    </xf>
    <xf numFmtId="4" fontId="2" fillId="19" borderId="0" xfId="0" applyNumberFormat="1" applyFont="1" applyFill="1" applyBorder="1" applyAlignment="1">
      <alignment/>
    </xf>
    <xf numFmtId="0" fontId="2" fillId="19" borderId="0" xfId="0" applyFont="1" applyFill="1" applyBorder="1" applyAlignment="1">
      <alignment/>
    </xf>
    <xf numFmtId="4" fontId="4" fillId="19" borderId="0" xfId="0" applyNumberFormat="1" applyFont="1" applyFill="1" applyAlignment="1">
      <alignment/>
    </xf>
    <xf numFmtId="0" fontId="4" fillId="19" borderId="0" xfId="0" applyFont="1" applyFill="1" applyAlignment="1">
      <alignment/>
    </xf>
    <xf numFmtId="0" fontId="8" fillId="19" borderId="0" xfId="0" applyFont="1" applyFill="1" applyAlignment="1">
      <alignment/>
    </xf>
    <xf numFmtId="0" fontId="2" fillId="19" borderId="10" xfId="142" applyNumberFormat="1" applyFont="1" applyFill="1" applyBorder="1" applyAlignment="1" applyProtection="1">
      <alignment horizontal="justify" vertical="center" wrapText="1"/>
      <protection hidden="1"/>
    </xf>
    <xf numFmtId="0" fontId="2" fillId="19" borderId="10" xfId="147" applyFont="1" applyFill="1" applyBorder="1" applyAlignment="1">
      <alignment horizontal="justify" vertical="center" wrapText="1"/>
      <protection/>
    </xf>
    <xf numFmtId="186" fontId="2" fillId="19" borderId="10" xfId="144" applyNumberFormat="1" applyFont="1" applyFill="1" applyBorder="1" applyAlignment="1">
      <alignment horizontal="justify" vertical="center" wrapText="1"/>
      <protection/>
    </xf>
    <xf numFmtId="186" fontId="2" fillId="19" borderId="12" xfId="144" applyNumberFormat="1" applyFont="1" applyFill="1" applyBorder="1" applyAlignment="1">
      <alignment horizontal="center" vertical="center"/>
      <protection/>
    </xf>
    <xf numFmtId="49" fontId="2" fillId="19" borderId="12" xfId="144" applyNumberFormat="1" applyFont="1" applyFill="1" applyBorder="1" applyAlignment="1">
      <alignment horizontal="center" vertical="center"/>
      <protection/>
    </xf>
    <xf numFmtId="186" fontId="2" fillId="19" borderId="13" xfId="144" applyNumberFormat="1" applyFont="1" applyFill="1" applyBorder="1" applyAlignment="1">
      <alignment horizontal="center" vertical="center"/>
      <protection/>
    </xf>
    <xf numFmtId="185" fontId="2" fillId="19" borderId="10" xfId="144" applyNumberFormat="1" applyFont="1" applyFill="1" applyBorder="1" applyAlignment="1">
      <alignment horizontal="right" vertical="center"/>
      <protection/>
    </xf>
    <xf numFmtId="49" fontId="2" fillId="19" borderId="12" xfId="147" applyNumberFormat="1" applyFont="1" applyFill="1" applyBorder="1" applyAlignment="1">
      <alignment horizontal="center" vertical="center"/>
      <protection/>
    </xf>
    <xf numFmtId="49" fontId="2" fillId="19" borderId="13" xfId="147" applyNumberFormat="1" applyFont="1" applyFill="1" applyBorder="1" applyAlignment="1">
      <alignment horizontal="center" vertical="center"/>
      <protection/>
    </xf>
    <xf numFmtId="49" fontId="4" fillId="19" borderId="12" xfId="147" applyNumberFormat="1" applyFont="1" applyFill="1" applyBorder="1" applyAlignment="1">
      <alignment horizontal="center" vertical="center"/>
      <protection/>
    </xf>
    <xf numFmtId="49" fontId="4" fillId="19" borderId="13" xfId="147" applyNumberFormat="1" applyFont="1" applyFill="1" applyBorder="1" applyAlignment="1">
      <alignment horizontal="center" vertical="center"/>
      <protection/>
    </xf>
    <xf numFmtId="0" fontId="2" fillId="19" borderId="14" xfId="72" applyNumberFormat="1" applyFont="1" applyFill="1" applyBorder="1" applyAlignment="1" applyProtection="1">
      <alignment horizontal="left" vertical="top" wrapText="1"/>
      <protection hidden="1"/>
    </xf>
    <xf numFmtId="185" fontId="4" fillId="19" borderId="10" xfId="161" applyNumberFormat="1" applyFont="1" applyFill="1" applyBorder="1" applyAlignment="1">
      <alignment horizontal="right" vertical="center" shrinkToFit="1"/>
    </xf>
    <xf numFmtId="185" fontId="2" fillId="19" borderId="10" xfId="161" applyNumberFormat="1" applyFont="1" applyFill="1" applyBorder="1" applyAlignment="1">
      <alignment horizontal="right" vertical="center" shrinkToFit="1"/>
    </xf>
    <xf numFmtId="0" fontId="1" fillId="19" borderId="0" xfId="139" applyNumberFormat="1" applyFont="1" applyFill="1" applyAlignment="1" applyProtection="1">
      <alignment/>
      <protection hidden="1"/>
    </xf>
    <xf numFmtId="0" fontId="2" fillId="19" borderId="0" xfId="139" applyNumberFormat="1" applyFont="1" applyFill="1" applyAlignment="1" applyProtection="1">
      <alignment horizontal="right"/>
      <protection hidden="1"/>
    </xf>
    <xf numFmtId="0" fontId="1" fillId="19" borderId="0" xfId="139" applyFill="1" applyProtection="1">
      <alignment/>
      <protection hidden="1"/>
    </xf>
    <xf numFmtId="0" fontId="1" fillId="19" borderId="0" xfId="139" applyFill="1">
      <alignment/>
      <protection/>
    </xf>
    <xf numFmtId="0" fontId="28" fillId="19" borderId="0" xfId="139" applyNumberFormat="1" applyFont="1" applyFill="1" applyAlignment="1" applyProtection="1">
      <alignment horizontal="centerContinuous"/>
      <protection hidden="1"/>
    </xf>
    <xf numFmtId="0" fontId="2" fillId="19" borderId="10" xfId="141" applyNumberFormat="1" applyFont="1" applyFill="1" applyBorder="1" applyAlignment="1" applyProtection="1">
      <alignment horizontal="center" vertical="center" wrapText="1"/>
      <protection hidden="1"/>
    </xf>
    <xf numFmtId="0" fontId="2" fillId="19" borderId="15" xfId="141" applyNumberFormat="1" applyFont="1" applyFill="1" applyBorder="1" applyAlignment="1" applyProtection="1">
      <alignment horizontal="center" vertical="center" wrapText="1"/>
      <protection hidden="1"/>
    </xf>
    <xf numFmtId="0" fontId="2" fillId="19" borderId="10" xfId="141" applyNumberFormat="1" applyFont="1" applyFill="1" applyBorder="1" applyAlignment="1" applyProtection="1">
      <alignment wrapText="1"/>
      <protection hidden="1"/>
    </xf>
    <xf numFmtId="0" fontId="2" fillId="19" borderId="10" xfId="141" applyNumberFormat="1" applyFont="1" applyFill="1" applyBorder="1" applyAlignment="1" applyProtection="1">
      <alignment horizontal="center"/>
      <protection hidden="1"/>
    </xf>
    <xf numFmtId="0" fontId="2" fillId="19" borderId="11" xfId="141" applyNumberFormat="1" applyFont="1" applyFill="1" applyBorder="1" applyAlignment="1" applyProtection="1">
      <alignment horizontal="center" wrapText="1"/>
      <protection hidden="1"/>
    </xf>
    <xf numFmtId="185" fontId="2" fillId="19" borderId="11" xfId="141" applyNumberFormat="1" applyFont="1" applyFill="1" applyBorder="1" applyAlignment="1" applyProtection="1">
      <alignment horizontal="right"/>
      <protection hidden="1"/>
    </xf>
    <xf numFmtId="185" fontId="2" fillId="19" borderId="15" xfId="141" applyNumberFormat="1" applyFont="1" applyFill="1" applyBorder="1" applyAlignment="1" applyProtection="1">
      <alignment horizontal="right"/>
      <protection hidden="1"/>
    </xf>
    <xf numFmtId="185" fontId="2" fillId="19" borderId="13" xfId="141" applyNumberFormat="1" applyFont="1" applyFill="1" applyBorder="1" applyAlignment="1" applyProtection="1">
      <alignment horizontal="right"/>
      <protection hidden="1"/>
    </xf>
    <xf numFmtId="0" fontId="4" fillId="19" borderId="0" xfId="139" applyFont="1" applyFill="1" applyAlignment="1" applyProtection="1">
      <alignment/>
      <protection hidden="1"/>
    </xf>
    <xf numFmtId="182" fontId="28" fillId="19" borderId="0" xfId="139" applyNumberFormat="1" applyFont="1" applyFill="1">
      <alignment/>
      <protection/>
    </xf>
    <xf numFmtId="0" fontId="28" fillId="19" borderId="0" xfId="139" applyFont="1" applyFill="1">
      <alignment/>
      <protection/>
    </xf>
    <xf numFmtId="0" fontId="2" fillId="19" borderId="10" xfId="141" applyFont="1" applyFill="1" applyBorder="1" applyAlignment="1" applyProtection="1">
      <alignment wrapText="1"/>
      <protection hidden="1"/>
    </xf>
    <xf numFmtId="0" fontId="2" fillId="19" borderId="11" xfId="141" applyNumberFormat="1" applyFont="1" applyFill="1" applyBorder="1" applyAlignment="1" applyProtection="1">
      <alignment horizontal="center"/>
      <protection hidden="1"/>
    </xf>
    <xf numFmtId="0" fontId="2" fillId="19" borderId="0" xfId="139" applyFont="1" applyFill="1" applyAlignment="1" applyProtection="1">
      <alignment/>
      <protection hidden="1"/>
    </xf>
    <xf numFmtId="0" fontId="2" fillId="19" borderId="15" xfId="141" applyFont="1" applyFill="1" applyBorder="1" applyAlignment="1" applyProtection="1">
      <alignment wrapText="1"/>
      <protection hidden="1"/>
    </xf>
    <xf numFmtId="0" fontId="2" fillId="19" borderId="15" xfId="141" applyNumberFormat="1" applyFont="1" applyFill="1" applyBorder="1" applyAlignment="1" applyProtection="1">
      <alignment horizontal="center"/>
      <protection hidden="1"/>
    </xf>
    <xf numFmtId="0" fontId="2" fillId="19" borderId="16" xfId="141" applyNumberFormat="1" applyFont="1" applyFill="1" applyBorder="1" applyAlignment="1" applyProtection="1">
      <alignment horizontal="center"/>
      <protection hidden="1"/>
    </xf>
    <xf numFmtId="185" fontId="2" fillId="19" borderId="16" xfId="141" applyNumberFormat="1" applyFont="1" applyFill="1" applyBorder="1" applyAlignment="1" applyProtection="1">
      <alignment horizontal="right"/>
      <protection hidden="1"/>
    </xf>
    <xf numFmtId="185" fontId="2" fillId="19" borderId="15" xfId="141" applyNumberFormat="1" applyFont="1" applyFill="1" applyBorder="1" applyAlignment="1" applyProtection="1">
      <alignment horizontal="right"/>
      <protection hidden="1"/>
    </xf>
    <xf numFmtId="185" fontId="2" fillId="19" borderId="17" xfId="141" applyNumberFormat="1" applyFont="1" applyFill="1" applyBorder="1" applyAlignment="1" applyProtection="1">
      <alignment horizontal="right"/>
      <protection hidden="1"/>
    </xf>
    <xf numFmtId="0" fontId="2" fillId="19" borderId="15" xfId="141" applyFont="1" applyFill="1" applyBorder="1" applyAlignment="1" applyProtection="1">
      <alignment wrapText="1"/>
      <protection hidden="1"/>
    </xf>
    <xf numFmtId="0" fontId="2" fillId="19" borderId="15" xfId="141" applyNumberFormat="1" applyFont="1" applyFill="1" applyBorder="1" applyAlignment="1" applyProtection="1">
      <alignment horizontal="center"/>
      <protection hidden="1"/>
    </xf>
    <xf numFmtId="0" fontId="2" fillId="19" borderId="16" xfId="141" applyNumberFormat="1" applyFont="1" applyFill="1" applyBorder="1" applyAlignment="1" applyProtection="1">
      <alignment horizontal="center"/>
      <protection hidden="1"/>
    </xf>
    <xf numFmtId="185" fontId="2" fillId="19" borderId="16" xfId="141" applyNumberFormat="1" applyFont="1" applyFill="1" applyBorder="1" applyAlignment="1" applyProtection="1">
      <alignment horizontal="right"/>
      <protection hidden="1"/>
    </xf>
    <xf numFmtId="185" fontId="2" fillId="19" borderId="17" xfId="141" applyNumberFormat="1" applyFont="1" applyFill="1" applyBorder="1" applyAlignment="1" applyProtection="1">
      <alignment horizontal="right"/>
      <protection hidden="1"/>
    </xf>
    <xf numFmtId="0" fontId="2" fillId="19" borderId="15" xfId="141" applyNumberFormat="1" applyFont="1" applyFill="1" applyBorder="1" applyAlignment="1" applyProtection="1">
      <alignment wrapText="1"/>
      <protection hidden="1"/>
    </xf>
    <xf numFmtId="0" fontId="2" fillId="19" borderId="15" xfId="141" applyNumberFormat="1" applyFont="1" applyFill="1" applyBorder="1" applyAlignment="1" applyProtection="1">
      <alignment wrapText="1"/>
      <protection hidden="1"/>
    </xf>
    <xf numFmtId="0" fontId="1" fillId="19" borderId="0" xfId="139" applyFont="1" applyFill="1">
      <alignment/>
      <protection/>
    </xf>
    <xf numFmtId="185" fontId="2" fillId="19" borderId="10" xfId="141" applyNumberFormat="1" applyFont="1" applyFill="1" applyBorder="1" applyAlignment="1" applyProtection="1">
      <alignment horizontal="right"/>
      <protection hidden="1"/>
    </xf>
    <xf numFmtId="185" fontId="2" fillId="19" borderId="13" xfId="141" applyNumberFormat="1" applyFont="1" applyFill="1" applyBorder="1" applyAlignment="1" applyProtection="1">
      <alignment horizontal="center"/>
      <protection hidden="1"/>
    </xf>
    <xf numFmtId="49" fontId="2" fillId="19" borderId="0" xfId="0" applyNumberFormat="1" applyFont="1" applyFill="1" applyAlignment="1">
      <alignment horizontal="center"/>
    </xf>
    <xf numFmtId="0" fontId="2" fillId="19" borderId="0" xfId="0" applyFont="1" applyFill="1" applyAlignment="1">
      <alignment horizontal="right"/>
    </xf>
    <xf numFmtId="0" fontId="4" fillId="19" borderId="0" xfId="146" applyNumberFormat="1" applyFont="1" applyFill="1" applyAlignment="1">
      <alignment horizontal="center" vertical="center" wrapText="1"/>
      <protection/>
    </xf>
    <xf numFmtId="2" fontId="2" fillId="19" borderId="18" xfId="150" applyNumberFormat="1" applyFont="1" applyFill="1" applyBorder="1" applyAlignment="1">
      <alignment horizontal="left" vertical="center" wrapText="1" indent="3"/>
      <protection/>
    </xf>
    <xf numFmtId="49" fontId="2" fillId="19" borderId="0" xfId="150" applyNumberFormat="1" applyFont="1" applyFill="1" applyBorder="1" applyAlignment="1">
      <alignment horizontal="center" vertical="center" wrapText="1"/>
      <protection/>
    </xf>
    <xf numFmtId="2" fontId="2" fillId="19" borderId="0" xfId="162" applyNumberFormat="1" applyFont="1" applyFill="1" applyBorder="1" applyAlignment="1">
      <alignment horizontal="center" vertical="center"/>
    </xf>
    <xf numFmtId="49" fontId="4" fillId="19" borderId="15" xfId="150" applyNumberFormat="1" applyFont="1" applyFill="1" applyBorder="1" applyAlignment="1">
      <alignment horizontal="center" vertical="center" wrapText="1"/>
      <protection/>
    </xf>
    <xf numFmtId="49" fontId="4" fillId="19" borderId="16" xfId="162" applyNumberFormat="1" applyFont="1" applyFill="1" applyBorder="1" applyAlignment="1">
      <alignment horizontal="center" vertical="center" wrapText="1"/>
    </xf>
    <xf numFmtId="49" fontId="4" fillId="19" borderId="19" xfId="162" applyNumberFormat="1" applyFont="1" applyFill="1" applyBorder="1" applyAlignment="1">
      <alignment horizontal="center" vertical="center" wrapText="1"/>
    </xf>
    <xf numFmtId="49" fontId="4" fillId="19" borderId="17" xfId="162" applyNumberFormat="1" applyFont="1" applyFill="1" applyBorder="1" applyAlignment="1">
      <alignment horizontal="center" vertical="center" wrapText="1"/>
    </xf>
    <xf numFmtId="4" fontId="4" fillId="19" borderId="16" xfId="0" applyNumberFormat="1" applyFont="1" applyFill="1" applyBorder="1" applyAlignment="1">
      <alignment horizontal="center" vertical="center"/>
    </xf>
    <xf numFmtId="49" fontId="4" fillId="19" borderId="10" xfId="0" applyNumberFormat="1" applyFont="1" applyFill="1" applyBorder="1" applyAlignment="1">
      <alignment horizontal="center" vertical="center" wrapText="1"/>
    </xf>
    <xf numFmtId="49" fontId="4" fillId="19" borderId="20" xfId="150" applyNumberFormat="1" applyFont="1" applyFill="1" applyBorder="1" applyAlignment="1">
      <alignment horizontal="center" vertical="center" wrapText="1"/>
      <protection/>
    </xf>
    <xf numFmtId="49" fontId="4" fillId="19" borderId="21" xfId="162" applyNumberFormat="1" applyFont="1" applyFill="1" applyBorder="1" applyAlignment="1">
      <alignment horizontal="center" vertical="center" wrapText="1"/>
    </xf>
    <xf numFmtId="49" fontId="4" fillId="19" borderId="18" xfId="162" applyNumberFormat="1" applyFont="1" applyFill="1" applyBorder="1" applyAlignment="1">
      <alignment horizontal="center" vertical="center" wrapText="1"/>
    </xf>
    <xf numFmtId="49" fontId="4" fillId="19" borderId="22" xfId="162" applyNumberFormat="1" applyFont="1" applyFill="1" applyBorder="1" applyAlignment="1">
      <alignment horizontal="center" vertical="center" wrapText="1"/>
    </xf>
    <xf numFmtId="4" fontId="4" fillId="19" borderId="21" xfId="0" applyNumberFormat="1" applyFont="1" applyFill="1" applyBorder="1" applyAlignment="1">
      <alignment horizontal="center" vertical="center"/>
    </xf>
    <xf numFmtId="49" fontId="4" fillId="19" borderId="10" xfId="150" applyNumberFormat="1" applyFont="1" applyFill="1" applyBorder="1" applyAlignment="1">
      <alignment horizontal="center" vertical="center" wrapText="1"/>
      <protection/>
    </xf>
    <xf numFmtId="49" fontId="4" fillId="19" borderId="11" xfId="150" applyNumberFormat="1" applyFont="1" applyFill="1" applyBorder="1" applyAlignment="1">
      <alignment horizontal="center" vertical="center" wrapText="1"/>
      <protection/>
    </xf>
    <xf numFmtId="49" fontId="4" fillId="19" borderId="11" xfId="162" applyNumberFormat="1" applyFont="1" applyFill="1" applyBorder="1" applyAlignment="1">
      <alignment horizontal="center" vertical="center" wrapText="1"/>
    </xf>
    <xf numFmtId="49" fontId="4" fillId="19" borderId="12" xfId="162" applyNumberFormat="1" applyFont="1" applyFill="1" applyBorder="1" applyAlignment="1">
      <alignment horizontal="center" vertical="center" wrapText="1"/>
    </xf>
    <xf numFmtId="49" fontId="4" fillId="19" borderId="13" xfId="162" applyNumberFormat="1" applyFont="1" applyFill="1" applyBorder="1" applyAlignment="1">
      <alignment horizontal="center" vertical="center" wrapText="1"/>
    </xf>
    <xf numFmtId="49" fontId="4" fillId="19" borderId="13" xfId="150" applyNumberFormat="1" applyFont="1" applyFill="1" applyBorder="1" applyAlignment="1">
      <alignment horizontal="center" vertical="center" wrapText="1"/>
      <protection/>
    </xf>
    <xf numFmtId="49" fontId="4" fillId="19" borderId="10" xfId="0" applyNumberFormat="1" applyFont="1" applyFill="1" applyBorder="1" applyAlignment="1">
      <alignment horizontal="center" vertical="center" wrapText="1"/>
    </xf>
    <xf numFmtId="4" fontId="2" fillId="19" borderId="0" xfId="0" applyNumberFormat="1" applyFont="1" applyFill="1" applyAlignment="1">
      <alignment horizontal="center" vertical="center" wrapText="1"/>
    </xf>
    <xf numFmtId="49" fontId="4" fillId="19" borderId="0" xfId="0" applyNumberFormat="1" applyFont="1" applyFill="1" applyAlignment="1">
      <alignment horizontal="center" vertical="center" wrapText="1"/>
    </xf>
    <xf numFmtId="2" fontId="2" fillId="19" borderId="23" xfId="150" applyNumberFormat="1" applyFont="1" applyFill="1" applyBorder="1" applyAlignment="1">
      <alignment horizontal="left" vertical="center" wrapText="1"/>
      <protection/>
    </xf>
    <xf numFmtId="49" fontId="2" fillId="19" borderId="23" xfId="150" applyNumberFormat="1" applyFont="1" applyFill="1" applyBorder="1" applyAlignment="1">
      <alignment horizontal="center" vertical="center" wrapText="1"/>
      <protection/>
    </xf>
    <xf numFmtId="2" fontId="2" fillId="19" borderId="23" xfId="162" applyNumberFormat="1" applyFont="1" applyFill="1" applyBorder="1" applyAlignment="1">
      <alignment horizontal="center" vertical="center" wrapText="1"/>
    </xf>
    <xf numFmtId="185" fontId="2" fillId="19" borderId="23" xfId="150" applyNumberFormat="1" applyFont="1" applyFill="1" applyBorder="1" applyAlignment="1">
      <alignment horizontal="right" vertical="center"/>
      <protection/>
    </xf>
    <xf numFmtId="185" fontId="2" fillId="19" borderId="15" xfId="144" applyNumberFormat="1" applyFont="1" applyFill="1" applyBorder="1" applyAlignment="1">
      <alignment horizontal="right" vertical="center"/>
      <protection/>
    </xf>
    <xf numFmtId="2" fontId="4" fillId="19" borderId="0" xfId="0" applyNumberFormat="1" applyFont="1" applyFill="1" applyAlignment="1">
      <alignment horizontal="center" vertical="center" wrapText="1"/>
    </xf>
    <xf numFmtId="2" fontId="2" fillId="19" borderId="20" xfId="150" applyNumberFormat="1" applyFont="1" applyFill="1" applyBorder="1" applyAlignment="1">
      <alignment horizontal="left" vertical="center" wrapText="1"/>
      <protection/>
    </xf>
    <xf numFmtId="49" fontId="2" fillId="19" borderId="20" xfId="150" applyNumberFormat="1" applyFont="1" applyFill="1" applyBorder="1" applyAlignment="1">
      <alignment horizontal="center" vertical="center" wrapText="1"/>
      <protection/>
    </xf>
    <xf numFmtId="49" fontId="2" fillId="19" borderId="21" xfId="150" applyNumberFormat="1" applyFont="1" applyFill="1" applyBorder="1" applyAlignment="1">
      <alignment horizontal="center" vertical="center" wrapText="1"/>
      <protection/>
    </xf>
    <xf numFmtId="2" fontId="2" fillId="19" borderId="18" xfId="162" applyNumberFormat="1" applyFont="1" applyFill="1" applyBorder="1" applyAlignment="1">
      <alignment horizontal="center" vertical="center" wrapText="1"/>
    </xf>
    <xf numFmtId="2" fontId="2" fillId="19" borderId="22" xfId="162" applyNumberFormat="1" applyFont="1" applyFill="1" applyBorder="1" applyAlignment="1">
      <alignment horizontal="center" vertical="center" wrapText="1"/>
    </xf>
    <xf numFmtId="185" fontId="2" fillId="19" borderId="23" xfId="0" applyNumberFormat="1" applyFont="1" applyFill="1" applyBorder="1" applyAlignment="1">
      <alignment horizontal="right" vertical="center"/>
    </xf>
    <xf numFmtId="185" fontId="2" fillId="19" borderId="20" xfId="150" applyNumberFormat="1" applyFont="1" applyFill="1" applyBorder="1" applyAlignment="1">
      <alignment vertical="center" wrapText="1"/>
      <protection/>
    </xf>
    <xf numFmtId="2" fontId="2" fillId="19" borderId="15" xfId="150" applyNumberFormat="1" applyFont="1" applyFill="1" applyBorder="1" applyAlignment="1">
      <alignment horizontal="left" vertical="center" wrapText="1"/>
      <protection/>
    </xf>
    <xf numFmtId="49" fontId="2" fillId="19" borderId="15" xfId="150" applyNumberFormat="1" applyFont="1" applyFill="1" applyBorder="1" applyAlignment="1">
      <alignment horizontal="center" vertical="center" wrapText="1"/>
      <protection/>
    </xf>
    <xf numFmtId="2" fontId="2" fillId="19" borderId="16" xfId="162" applyNumberFormat="1" applyFont="1" applyFill="1" applyBorder="1" applyAlignment="1">
      <alignment horizontal="center" vertical="center" wrapText="1"/>
    </xf>
    <xf numFmtId="2" fontId="2" fillId="19" borderId="19" xfId="162" applyNumberFormat="1" applyFont="1" applyFill="1" applyBorder="1" applyAlignment="1">
      <alignment horizontal="center" vertical="center" wrapText="1"/>
    </xf>
    <xf numFmtId="2" fontId="2" fillId="19" borderId="17" xfId="162" applyNumberFormat="1" applyFont="1" applyFill="1" applyBorder="1" applyAlignment="1">
      <alignment horizontal="center" vertical="center" wrapText="1"/>
    </xf>
    <xf numFmtId="185" fontId="2" fillId="19" borderId="15" xfId="150" applyNumberFormat="1" applyFont="1" applyFill="1" applyBorder="1" applyAlignment="1">
      <alignment horizontal="right" vertical="center"/>
      <protection/>
    </xf>
    <xf numFmtId="185" fontId="2" fillId="19" borderId="20" xfId="150" applyNumberFormat="1" applyFont="1" applyFill="1" applyBorder="1" applyAlignment="1">
      <alignment horizontal="right" vertical="center"/>
      <protection/>
    </xf>
    <xf numFmtId="2" fontId="4" fillId="19" borderId="20" xfId="150" applyNumberFormat="1" applyFont="1" applyFill="1" applyBorder="1" applyAlignment="1">
      <alignment horizontal="left" vertical="center" wrapText="1"/>
      <protection/>
    </xf>
    <xf numFmtId="49" fontId="4" fillId="19" borderId="15" xfId="150" applyNumberFormat="1" applyFont="1" applyFill="1" applyBorder="1" applyAlignment="1">
      <alignment horizontal="center" vertical="center" wrapText="1"/>
      <protection/>
    </xf>
    <xf numFmtId="49" fontId="4" fillId="19" borderId="21" xfId="150" applyNumberFormat="1" applyFont="1" applyFill="1" applyBorder="1" applyAlignment="1">
      <alignment horizontal="center" vertical="center" wrapText="1"/>
      <protection/>
    </xf>
    <xf numFmtId="49" fontId="4" fillId="19" borderId="18" xfId="150" applyNumberFormat="1" applyFont="1" applyFill="1" applyBorder="1" applyAlignment="1">
      <alignment horizontal="center" vertical="center" wrapText="1"/>
      <protection/>
    </xf>
    <xf numFmtId="49" fontId="4" fillId="19" borderId="22" xfId="150" applyNumberFormat="1" applyFont="1" applyFill="1" applyBorder="1" applyAlignment="1">
      <alignment horizontal="center" vertical="center" wrapText="1"/>
      <protection/>
    </xf>
    <xf numFmtId="185" fontId="4" fillId="19" borderId="20" xfId="150" applyNumberFormat="1" applyFont="1" applyFill="1" applyBorder="1" applyAlignment="1">
      <alignment horizontal="right" vertical="center"/>
      <protection/>
    </xf>
    <xf numFmtId="49" fontId="2" fillId="19" borderId="18" xfId="150" applyNumberFormat="1" applyFont="1" applyFill="1" applyBorder="1" applyAlignment="1">
      <alignment horizontal="center" vertical="center" wrapText="1"/>
      <protection/>
    </xf>
    <xf numFmtId="49" fontId="2" fillId="19" borderId="22" xfId="150" applyNumberFormat="1" applyFont="1" applyFill="1" applyBorder="1" applyAlignment="1">
      <alignment horizontal="center" vertical="center" wrapText="1"/>
      <protection/>
    </xf>
    <xf numFmtId="2" fontId="4" fillId="19" borderId="10" xfId="150" applyNumberFormat="1" applyFont="1" applyFill="1" applyBorder="1" applyAlignment="1">
      <alignment horizontal="left" vertical="center" wrapText="1"/>
      <protection/>
    </xf>
    <xf numFmtId="49" fontId="4" fillId="19" borderId="12" xfId="162" applyNumberFormat="1" applyFont="1" applyFill="1" applyBorder="1" applyAlignment="1">
      <alignment horizontal="center" vertical="center" wrapText="1"/>
    </xf>
    <xf numFmtId="49" fontId="4" fillId="19" borderId="13" xfId="162" applyNumberFormat="1" applyFont="1" applyFill="1" applyBorder="1" applyAlignment="1">
      <alignment horizontal="center" vertical="center" wrapText="1"/>
    </xf>
    <xf numFmtId="185" fontId="4" fillId="19" borderId="10" xfId="150" applyNumberFormat="1" applyFont="1" applyFill="1" applyBorder="1" applyAlignment="1">
      <alignment horizontal="right" vertical="center"/>
      <protection/>
    </xf>
    <xf numFmtId="2" fontId="2" fillId="19" borderId="10" xfId="150" applyNumberFormat="1" applyFont="1" applyFill="1" applyBorder="1" applyAlignment="1">
      <alignment horizontal="left" vertical="center" wrapText="1"/>
      <protection/>
    </xf>
    <xf numFmtId="49" fontId="2" fillId="19" borderId="10" xfId="150" applyNumberFormat="1" applyFont="1" applyFill="1" applyBorder="1" applyAlignment="1">
      <alignment horizontal="center" vertical="center" wrapText="1"/>
      <protection/>
    </xf>
    <xf numFmtId="49" fontId="2" fillId="19" borderId="11" xfId="150" applyNumberFormat="1" applyFont="1" applyFill="1" applyBorder="1" applyAlignment="1">
      <alignment horizontal="center" vertical="center" wrapText="1"/>
      <protection/>
    </xf>
    <xf numFmtId="49" fontId="2" fillId="19" borderId="12" xfId="162" applyNumberFormat="1" applyFont="1" applyFill="1" applyBorder="1" applyAlignment="1">
      <alignment horizontal="center" vertical="center" wrapText="1"/>
    </xf>
    <xf numFmtId="49" fontId="2" fillId="19" borderId="13" xfId="162" applyNumberFormat="1" applyFont="1" applyFill="1" applyBorder="1" applyAlignment="1">
      <alignment horizontal="center" vertical="center" wrapText="1"/>
    </xf>
    <xf numFmtId="185" fontId="2" fillId="19" borderId="10" xfId="150" applyNumberFormat="1" applyFont="1" applyFill="1" applyBorder="1" applyAlignment="1">
      <alignment horizontal="right" vertical="center"/>
      <protection/>
    </xf>
    <xf numFmtId="49" fontId="2" fillId="19" borderId="10" xfId="150" applyNumberFormat="1" applyFont="1" applyFill="1" applyBorder="1" applyAlignment="1">
      <alignment horizontal="left" vertical="center" wrapText="1"/>
      <protection/>
    </xf>
    <xf numFmtId="49" fontId="2" fillId="19" borderId="16" xfId="150" applyNumberFormat="1" applyFont="1" applyFill="1" applyBorder="1" applyAlignment="1">
      <alignment horizontal="center" vertical="center" wrapText="1"/>
      <protection/>
    </xf>
    <xf numFmtId="49" fontId="2" fillId="19" borderId="19" xfId="162" applyNumberFormat="1" applyFont="1" applyFill="1" applyBorder="1" applyAlignment="1">
      <alignment horizontal="center" vertical="center" wrapText="1"/>
    </xf>
    <xf numFmtId="49" fontId="2" fillId="19" borderId="17" xfId="162" applyNumberFormat="1" applyFont="1" applyFill="1" applyBorder="1" applyAlignment="1">
      <alignment horizontal="center" vertical="center" wrapText="1"/>
    </xf>
    <xf numFmtId="171" fontId="2" fillId="19" borderId="15" xfId="150" applyNumberFormat="1" applyFont="1" applyFill="1" applyBorder="1" applyAlignment="1">
      <alignment horizontal="right" vertical="center" wrapText="1"/>
      <protection/>
    </xf>
    <xf numFmtId="185" fontId="2" fillId="19" borderId="15" xfId="144" applyNumberFormat="1" applyFont="1" applyFill="1" applyBorder="1" applyAlignment="1">
      <alignment horizontal="right" vertical="center"/>
      <protection/>
    </xf>
    <xf numFmtId="171" fontId="2" fillId="19" borderId="20" xfId="150" applyNumberFormat="1" applyFont="1" applyFill="1" applyBorder="1" applyAlignment="1">
      <alignment horizontal="right" vertical="center" wrapText="1"/>
      <protection/>
    </xf>
    <xf numFmtId="185" fontId="2" fillId="19" borderId="20" xfId="144" applyNumberFormat="1" applyFont="1" applyFill="1" applyBorder="1" applyAlignment="1">
      <alignment horizontal="right" vertical="center"/>
      <protection/>
    </xf>
    <xf numFmtId="185" fontId="2" fillId="19" borderId="20" xfId="150" applyNumberFormat="1" applyFont="1" applyFill="1" applyBorder="1" applyAlignment="1">
      <alignment horizontal="right" vertical="center" wrapText="1"/>
      <protection/>
    </xf>
    <xf numFmtId="185" fontId="2" fillId="19" borderId="10" xfId="150" applyNumberFormat="1" applyFont="1" applyFill="1" applyBorder="1" applyAlignment="1">
      <alignment horizontal="center" vertical="center" wrapText="1"/>
      <protection/>
    </xf>
    <xf numFmtId="49" fontId="2" fillId="19" borderId="12" xfId="145" applyNumberFormat="1" applyFont="1" applyFill="1" applyBorder="1" applyAlignment="1">
      <alignment horizontal="center" vertical="center"/>
      <protection/>
    </xf>
    <xf numFmtId="49" fontId="2" fillId="19" borderId="13" xfId="145" applyNumberFormat="1" applyFont="1" applyFill="1" applyBorder="1" applyAlignment="1">
      <alignment horizontal="center" vertical="center"/>
      <protection/>
    </xf>
    <xf numFmtId="0" fontId="2" fillId="19" borderId="10" xfId="148" applyFont="1" applyFill="1" applyBorder="1" applyAlignment="1">
      <alignment horizontal="justify" vertical="center" wrapText="1"/>
      <protection/>
    </xf>
    <xf numFmtId="49" fontId="2" fillId="19" borderId="10" xfId="148" applyNumberFormat="1" applyFont="1" applyFill="1" applyBorder="1" applyAlignment="1">
      <alignment horizontal="center" vertical="center" wrapText="1"/>
      <protection/>
    </xf>
    <xf numFmtId="49" fontId="2" fillId="19" borderId="11" xfId="148" applyNumberFormat="1" applyFont="1" applyFill="1" applyBorder="1" applyAlignment="1">
      <alignment horizontal="center" vertical="center" wrapText="1"/>
      <protection/>
    </xf>
    <xf numFmtId="185" fontId="2" fillId="19" borderId="10" xfId="0" applyNumberFormat="1" applyFont="1" applyFill="1" applyBorder="1" applyAlignment="1">
      <alignment horizontal="right" vertical="center"/>
    </xf>
    <xf numFmtId="208" fontId="3" fillId="19" borderId="10" xfId="0" applyNumberFormat="1" applyFont="1" applyFill="1" applyBorder="1" applyAlignment="1" applyProtection="1">
      <alignment horizontal="right" vertical="center"/>
      <protection hidden="1"/>
    </xf>
    <xf numFmtId="2" fontId="2" fillId="19" borderId="10" xfId="149" applyNumberFormat="1" applyFont="1" applyFill="1" applyBorder="1" applyAlignment="1">
      <alignment horizontal="justify" vertical="center" wrapText="1"/>
      <protection/>
    </xf>
    <xf numFmtId="49" fontId="2" fillId="19" borderId="10" xfId="149" applyNumberFormat="1" applyFont="1" applyFill="1" applyBorder="1" applyAlignment="1">
      <alignment horizontal="center" vertical="center" wrapText="1"/>
      <protection/>
    </xf>
    <xf numFmtId="49" fontId="2" fillId="19" borderId="11" xfId="149" applyNumberFormat="1" applyFont="1" applyFill="1" applyBorder="1" applyAlignment="1">
      <alignment horizontal="center" vertical="center" wrapText="1"/>
      <protection/>
    </xf>
    <xf numFmtId="2" fontId="2" fillId="19" borderId="0" xfId="149" applyNumberFormat="1" applyFont="1" applyFill="1" applyBorder="1" applyAlignment="1">
      <alignment horizontal="justify" vertical="center" wrapText="1"/>
      <protection/>
    </xf>
    <xf numFmtId="49" fontId="2" fillId="19" borderId="0" xfId="149" applyNumberFormat="1" applyFont="1" applyFill="1" applyBorder="1" applyAlignment="1">
      <alignment horizontal="center" vertical="center" wrapText="1"/>
      <protection/>
    </xf>
    <xf numFmtId="49" fontId="2" fillId="19" borderId="0" xfId="145" applyNumberFormat="1" applyFont="1" applyFill="1" applyBorder="1" applyAlignment="1">
      <alignment horizontal="center" vertical="center"/>
      <protection/>
    </xf>
    <xf numFmtId="4" fontId="2" fillId="19" borderId="0" xfId="0" applyNumberFormat="1" applyFont="1" applyFill="1" applyBorder="1" applyAlignment="1">
      <alignment horizontal="right"/>
    </xf>
    <xf numFmtId="4" fontId="4" fillId="19" borderId="0" xfId="0" applyNumberFormat="1" applyFont="1" applyFill="1" applyBorder="1" applyAlignment="1">
      <alignment horizontal="right" vertical="center" wrapText="1"/>
    </xf>
    <xf numFmtId="4" fontId="2" fillId="19" borderId="0" xfId="0" applyNumberFormat="1" applyFont="1" applyFill="1" applyBorder="1" applyAlignment="1">
      <alignment horizontal="center" vertical="center" wrapText="1"/>
    </xf>
    <xf numFmtId="2" fontId="2" fillId="19" borderId="0" xfId="0" applyNumberFormat="1" applyFont="1" applyFill="1" applyBorder="1" applyAlignment="1">
      <alignment horizontal="center" vertical="center" wrapText="1"/>
    </xf>
    <xf numFmtId="2" fontId="2" fillId="19" borderId="0" xfId="150" applyNumberFormat="1" applyFont="1" applyFill="1" applyBorder="1" applyAlignment="1">
      <alignment horizontal="left" vertical="center" wrapText="1"/>
      <protection/>
    </xf>
    <xf numFmtId="2" fontId="2" fillId="19" borderId="0" xfId="162" applyNumberFormat="1" applyFont="1" applyFill="1" applyBorder="1" applyAlignment="1">
      <alignment horizontal="center" vertical="center" wrapText="1"/>
    </xf>
    <xf numFmtId="4" fontId="2" fillId="19" borderId="0" xfId="150" applyNumberFormat="1" applyFont="1" applyFill="1" applyBorder="1" applyAlignment="1">
      <alignment horizontal="right" vertical="center" wrapText="1"/>
      <protection/>
    </xf>
    <xf numFmtId="4" fontId="2" fillId="19" borderId="0" xfId="0" applyNumberFormat="1" applyFont="1" applyFill="1" applyBorder="1" applyAlignment="1">
      <alignment horizontal="right" vertical="center" wrapText="1"/>
    </xf>
    <xf numFmtId="0" fontId="2" fillId="19" borderId="0" xfId="139" applyFont="1" applyFill="1" applyAlignment="1" applyProtection="1">
      <alignment horizontal="left"/>
      <protection hidden="1"/>
    </xf>
    <xf numFmtId="49" fontId="2" fillId="19" borderId="0" xfId="150" applyNumberFormat="1" applyFont="1" applyFill="1" applyBorder="1" applyAlignment="1">
      <alignment horizontal="center" vertical="center" wrapText="1"/>
      <protection/>
    </xf>
    <xf numFmtId="2" fontId="2" fillId="19" borderId="18" xfId="162" applyNumberFormat="1" applyFont="1" applyFill="1" applyBorder="1" applyAlignment="1">
      <alignment vertical="center" wrapText="1"/>
    </xf>
    <xf numFmtId="2" fontId="2" fillId="19" borderId="0" xfId="162" applyNumberFormat="1" applyFont="1" applyFill="1" applyBorder="1" applyAlignment="1">
      <alignment horizontal="center" vertical="center" wrapText="1"/>
    </xf>
    <xf numFmtId="4" fontId="2" fillId="19" borderId="18" xfId="150" applyNumberFormat="1" applyFont="1" applyFill="1" applyBorder="1" applyAlignment="1">
      <alignment horizontal="center" vertical="center" wrapText="1"/>
      <protection/>
    </xf>
    <xf numFmtId="0" fontId="2" fillId="19" borderId="0" xfId="0" applyFont="1" applyFill="1" applyAlignment="1" applyProtection="1">
      <alignment/>
      <protection hidden="1"/>
    </xf>
    <xf numFmtId="4" fontId="2" fillId="19" borderId="19" xfId="150" applyNumberFormat="1" applyFont="1" applyFill="1" applyBorder="1" applyAlignment="1">
      <alignment horizontal="center" vertical="center" wrapText="1"/>
      <protection/>
    </xf>
    <xf numFmtId="0" fontId="2" fillId="19" borderId="0" xfId="139" applyFont="1" applyFill="1" applyProtection="1">
      <alignment/>
      <protection hidden="1"/>
    </xf>
    <xf numFmtId="4" fontId="2" fillId="19" borderId="0" xfId="150" applyNumberFormat="1" applyFont="1" applyFill="1" applyBorder="1" applyAlignment="1">
      <alignment horizontal="right" vertical="center" wrapText="1"/>
      <protection/>
    </xf>
    <xf numFmtId="4" fontId="2" fillId="19" borderId="0" xfId="0" applyNumberFormat="1" applyFont="1" applyFill="1" applyBorder="1" applyAlignment="1">
      <alignment horizontal="right" vertical="center" wrapText="1"/>
    </xf>
    <xf numFmtId="0" fontId="2" fillId="19" borderId="0" xfId="140" applyFont="1" applyFill="1" applyBorder="1" applyAlignment="1" applyProtection="1">
      <alignment/>
      <protection hidden="1"/>
    </xf>
    <xf numFmtId="49" fontId="2" fillId="19" borderId="0" xfId="145" applyNumberFormat="1" applyFont="1" applyFill="1" applyBorder="1" applyAlignment="1">
      <alignment horizontal="center" vertical="center" wrapText="1"/>
      <protection/>
    </xf>
    <xf numFmtId="49" fontId="2" fillId="19" borderId="0" xfId="162" applyNumberFormat="1" applyFont="1" applyFill="1" applyBorder="1" applyAlignment="1">
      <alignment horizontal="center" vertical="center"/>
    </xf>
    <xf numFmtId="0" fontId="2" fillId="19" borderId="0" xfId="140" applyFont="1" applyFill="1" applyBorder="1" applyAlignment="1" applyProtection="1">
      <alignment horizontal="left" wrapText="1"/>
      <protection hidden="1"/>
    </xf>
    <xf numFmtId="49" fontId="2" fillId="19" borderId="0" xfId="145" applyNumberFormat="1" applyFont="1" applyFill="1" applyBorder="1" applyAlignment="1">
      <alignment horizontal="center" vertical="center"/>
      <protection/>
    </xf>
    <xf numFmtId="185" fontId="2" fillId="19" borderId="0" xfId="159" applyNumberFormat="1" applyFont="1" applyFill="1" applyBorder="1" applyAlignment="1">
      <alignment horizontal="right" vertical="center"/>
    </xf>
    <xf numFmtId="0" fontId="2" fillId="19" borderId="0" xfId="140" applyFont="1" applyFill="1" applyAlignment="1" applyProtection="1">
      <alignment horizontal="left" wrapText="1"/>
      <protection hidden="1"/>
    </xf>
    <xf numFmtId="4" fontId="2" fillId="19" borderId="18" xfId="150" applyNumberFormat="1" applyFont="1" applyFill="1" applyBorder="1" applyAlignment="1">
      <alignment horizontal="center" wrapText="1"/>
      <protection/>
    </xf>
    <xf numFmtId="0" fontId="2" fillId="19" borderId="0" xfId="140" applyFont="1" applyFill="1" applyAlignment="1" applyProtection="1">
      <alignment wrapText="1"/>
      <protection hidden="1"/>
    </xf>
    <xf numFmtId="49" fontId="2" fillId="19" borderId="0" xfId="148" applyNumberFormat="1" applyFont="1" applyFill="1" applyBorder="1" applyAlignment="1">
      <alignment horizontal="center" vertical="center"/>
      <protection/>
    </xf>
    <xf numFmtId="49" fontId="2" fillId="19" borderId="0" xfId="148" applyNumberFormat="1" applyFont="1" applyFill="1" applyBorder="1" applyAlignment="1">
      <alignment horizontal="center" vertical="center" wrapText="1"/>
      <protection/>
    </xf>
    <xf numFmtId="0" fontId="2" fillId="19" borderId="0" xfId="148" applyFont="1" applyFill="1" applyBorder="1" applyAlignment="1">
      <alignment horizontal="justify" vertical="center" wrapText="1"/>
      <protection/>
    </xf>
    <xf numFmtId="14" fontId="2" fillId="19" borderId="0" xfId="148" applyNumberFormat="1" applyFont="1" applyFill="1" applyBorder="1" applyAlignment="1">
      <alignment horizontal="justify" vertical="center" wrapText="1"/>
      <protection/>
    </xf>
    <xf numFmtId="4" fontId="2" fillId="19" borderId="0" xfId="150" applyNumberFormat="1" applyFont="1" applyFill="1" applyBorder="1" applyAlignment="1">
      <alignment horizontal="center" vertical="center" wrapText="1"/>
      <protection/>
    </xf>
    <xf numFmtId="0" fontId="2" fillId="19" borderId="0" xfId="148" applyFont="1" applyFill="1" applyBorder="1" applyAlignment="1">
      <alignment horizontal="justify" vertical="center" wrapText="1"/>
      <protection/>
    </xf>
    <xf numFmtId="49" fontId="2" fillId="19" borderId="0" xfId="148" applyNumberFormat="1" applyFont="1" applyFill="1" applyBorder="1" applyAlignment="1">
      <alignment horizontal="center" vertical="center" wrapText="1"/>
      <protection/>
    </xf>
    <xf numFmtId="185" fontId="2" fillId="19" borderId="0" xfId="159" applyNumberFormat="1" applyFont="1" applyFill="1" applyBorder="1" applyAlignment="1">
      <alignment horizontal="right" vertical="center"/>
    </xf>
    <xf numFmtId="49" fontId="4" fillId="19" borderId="0" xfId="0" applyNumberFormat="1" applyFont="1" applyFill="1" applyBorder="1" applyAlignment="1">
      <alignment horizontal="center" vertical="center" wrapText="1"/>
    </xf>
    <xf numFmtId="185" fontId="4" fillId="19" borderId="0" xfId="159" applyNumberFormat="1" applyFont="1" applyFill="1" applyBorder="1" applyAlignment="1">
      <alignment horizontal="right" vertical="center"/>
    </xf>
    <xf numFmtId="0" fontId="2" fillId="19" borderId="0" xfId="145" applyNumberFormat="1" applyFont="1" applyFill="1" applyBorder="1" applyAlignment="1">
      <alignment horizontal="justify" vertical="center" wrapText="1"/>
      <protection/>
    </xf>
    <xf numFmtId="49" fontId="2" fillId="19" borderId="0" xfId="145" applyNumberFormat="1" applyFont="1" applyFill="1" applyBorder="1" applyAlignment="1">
      <alignment horizontal="center" vertical="center" wrapText="1"/>
      <protection/>
    </xf>
    <xf numFmtId="0" fontId="2" fillId="19" borderId="0" xfId="0" applyNumberFormat="1" applyFont="1" applyFill="1" applyBorder="1" applyAlignment="1">
      <alignment horizontal="justify" vertical="center" wrapText="1"/>
    </xf>
    <xf numFmtId="49" fontId="2" fillId="19" borderId="0" xfId="0" applyNumberFormat="1" applyFont="1" applyFill="1" applyBorder="1" applyAlignment="1">
      <alignment horizontal="center" vertical="center" wrapText="1"/>
    </xf>
    <xf numFmtId="185" fontId="2" fillId="19" borderId="0" xfId="0" applyNumberFormat="1" applyFont="1" applyFill="1" applyAlignment="1">
      <alignment/>
    </xf>
  </cellXfs>
  <cellStyles count="1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4" xfId="57"/>
    <cellStyle name="Обычный 15" xfId="58"/>
    <cellStyle name="Обычный 16" xfId="59"/>
    <cellStyle name="Обычный 17" xfId="60"/>
    <cellStyle name="Обычный 18" xfId="61"/>
    <cellStyle name="Обычный 19" xfId="62"/>
    <cellStyle name="Обычный 2" xfId="63"/>
    <cellStyle name="Обычный 2 10" xfId="64"/>
    <cellStyle name="Обычный 2 11" xfId="65"/>
    <cellStyle name="Обычный 2 12" xfId="66"/>
    <cellStyle name="Обычный 2 13" xfId="67"/>
    <cellStyle name="Обычный 2 14" xfId="68"/>
    <cellStyle name="Обычный 2 15" xfId="69"/>
    <cellStyle name="Обычный 2 16" xfId="70"/>
    <cellStyle name="Обычный 2 17" xfId="71"/>
    <cellStyle name="Обычный 2 18" xfId="72"/>
    <cellStyle name="Обычный 2 19" xfId="73"/>
    <cellStyle name="Обычный 2 2" xfId="74"/>
    <cellStyle name="Обычный 2 20" xfId="75"/>
    <cellStyle name="Обычный 2 21" xfId="76"/>
    <cellStyle name="Обычный 2 22" xfId="77"/>
    <cellStyle name="Обычный 2 23" xfId="78"/>
    <cellStyle name="Обычный 2 24" xfId="79"/>
    <cellStyle name="Обычный 2 25" xfId="80"/>
    <cellStyle name="Обычный 2 26" xfId="81"/>
    <cellStyle name="Обычный 2 27" xfId="82"/>
    <cellStyle name="Обычный 2 28" xfId="83"/>
    <cellStyle name="Обычный 2 29" xfId="84"/>
    <cellStyle name="Обычный 2 3" xfId="85"/>
    <cellStyle name="Обычный 2 30" xfId="86"/>
    <cellStyle name="Обычный 2 31" xfId="87"/>
    <cellStyle name="Обычный 2 32" xfId="88"/>
    <cellStyle name="Обычный 2 33" xfId="89"/>
    <cellStyle name="Обычный 2 34" xfId="90"/>
    <cellStyle name="Обычный 2 35" xfId="91"/>
    <cellStyle name="Обычный 2 36" xfId="92"/>
    <cellStyle name="Обычный 2 37" xfId="93"/>
    <cellStyle name="Обычный 2 38" xfId="94"/>
    <cellStyle name="Обычный 2 39" xfId="95"/>
    <cellStyle name="Обычный 2 4" xfId="96"/>
    <cellStyle name="Обычный 2 40" xfId="97"/>
    <cellStyle name="Обычный 2 41" xfId="98"/>
    <cellStyle name="Обычный 2 42" xfId="99"/>
    <cellStyle name="Обычный 2 5" xfId="100"/>
    <cellStyle name="Обычный 2 6" xfId="101"/>
    <cellStyle name="Обычный 2 7" xfId="102"/>
    <cellStyle name="Обычный 2 8" xfId="103"/>
    <cellStyle name="Обычный 2 9" xfId="104"/>
    <cellStyle name="Обычный 20" xfId="105"/>
    <cellStyle name="Обычный 21" xfId="106"/>
    <cellStyle name="Обычный 22" xfId="107"/>
    <cellStyle name="Обычный 23" xfId="108"/>
    <cellStyle name="Обычный 24" xfId="109"/>
    <cellStyle name="Обычный 25" xfId="110"/>
    <cellStyle name="Обычный 26" xfId="111"/>
    <cellStyle name="Обычный 27" xfId="112"/>
    <cellStyle name="Обычный 28" xfId="113"/>
    <cellStyle name="Обычный 29" xfId="114"/>
    <cellStyle name="Обычный 3" xfId="115"/>
    <cellStyle name="Обычный 30" xfId="116"/>
    <cellStyle name="Обычный 31" xfId="117"/>
    <cellStyle name="Обычный 32" xfId="118"/>
    <cellStyle name="Обычный 33" xfId="119"/>
    <cellStyle name="Обычный 34" xfId="120"/>
    <cellStyle name="Обычный 35" xfId="121"/>
    <cellStyle name="Обычный 36" xfId="122"/>
    <cellStyle name="Обычный 37" xfId="123"/>
    <cellStyle name="Обычный 38" xfId="124"/>
    <cellStyle name="Обычный 39" xfId="125"/>
    <cellStyle name="Обычный 4" xfId="126"/>
    <cellStyle name="Обычный 40" xfId="127"/>
    <cellStyle name="Обычный 41" xfId="128"/>
    <cellStyle name="Обычный 42" xfId="129"/>
    <cellStyle name="Обычный 43" xfId="130"/>
    <cellStyle name="Обычный 44" xfId="131"/>
    <cellStyle name="Обычный 45" xfId="132"/>
    <cellStyle name="Обычный 46" xfId="133"/>
    <cellStyle name="Обычный 5" xfId="134"/>
    <cellStyle name="Обычный 6" xfId="135"/>
    <cellStyle name="Обычный 7" xfId="136"/>
    <cellStyle name="Обычный 8" xfId="137"/>
    <cellStyle name="Обычный 9" xfId="138"/>
    <cellStyle name="Обычный_tmp" xfId="139"/>
    <cellStyle name="Обычный_Tmp_источники" xfId="140"/>
    <cellStyle name="Обычный_tmp_Расходы" xfId="141"/>
    <cellStyle name="Обычный_Tmp2" xfId="142"/>
    <cellStyle name="Обычный_Бюджет 2007" xfId="143"/>
    <cellStyle name="Обычный_КОНСОЛИДИРОВАННЫЙ БЮДЖЕТ 2005" xfId="144"/>
    <cellStyle name="Обычный_кредиты" xfId="145"/>
    <cellStyle name="Обычный_кредиты_Источники" xfId="146"/>
    <cellStyle name="Обычный_Лист1" xfId="147"/>
    <cellStyle name="Обычный_Прил 1 (уточненная)" xfId="148"/>
    <cellStyle name="Обычный_прил1" xfId="149"/>
    <cellStyle name="Обычный_Приложения  к закону 1-2-4-5 " xfId="150"/>
    <cellStyle name="Followed Hyperlink" xfId="151"/>
    <cellStyle name="Плохой" xfId="152"/>
    <cellStyle name="Пояснение" xfId="153"/>
    <cellStyle name="Примечание" xfId="154"/>
    <cellStyle name="Percent" xfId="155"/>
    <cellStyle name="Связанная ячейка" xfId="156"/>
    <cellStyle name="Стиль 1" xfId="157"/>
    <cellStyle name="Текст предупреждения" xfId="158"/>
    <cellStyle name="Comma" xfId="159"/>
    <cellStyle name="Comma [0]" xfId="160"/>
    <cellStyle name="Финансовый 10" xfId="161"/>
    <cellStyle name="Финансовый_Приложения  к закону 1-2-4-5 " xfId="162"/>
    <cellStyle name="Хороший" xfId="1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D393"/>
      <rgbColor rgb="00FFB98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9"/>
    <pageSetUpPr fitToPage="1"/>
  </sheetPr>
  <dimension ref="A1:AL378"/>
  <sheetViews>
    <sheetView showGridLines="0" tabSelected="1" view="pageBreakPreview" zoomScaleSheetLayoutView="100" zoomScalePageLayoutView="0" workbookViewId="0" topLeftCell="A1">
      <selection activeCell="A363" sqref="A1:IV16384"/>
    </sheetView>
  </sheetViews>
  <sheetFormatPr defaultColWidth="9.00390625" defaultRowHeight="12.75"/>
  <cols>
    <col min="1" max="1" width="66.00390625" style="3" customWidth="1"/>
    <col min="2" max="2" width="7.75390625" style="3" bestFit="1" customWidth="1"/>
    <col min="3" max="3" width="5.00390625" style="3" customWidth="1"/>
    <col min="4" max="4" width="1.875" style="3" bestFit="1" customWidth="1"/>
    <col min="5" max="6" width="2.75390625" style="3" bestFit="1" customWidth="1"/>
    <col min="7" max="7" width="3.625" style="3" bestFit="1" customWidth="1"/>
    <col min="8" max="8" width="2.75390625" style="3" bestFit="1" customWidth="1"/>
    <col min="9" max="9" width="8.875" style="5" customWidth="1"/>
    <col min="10" max="10" width="3.625" style="3" bestFit="1" customWidth="1"/>
    <col min="11" max="12" width="15.75390625" style="6" bestFit="1" customWidth="1"/>
    <col min="13" max="13" width="15.75390625" style="3" bestFit="1" customWidth="1"/>
    <col min="14" max="31" width="9.125" style="2" customWidth="1"/>
    <col min="32" max="38" width="9.125" style="3" customWidth="1"/>
    <col min="39" max="16384" width="9.125" style="4" customWidth="1"/>
  </cols>
  <sheetData>
    <row r="1" spans="1:13" ht="15">
      <c r="A1" s="1" t="s">
        <v>1559</v>
      </c>
      <c r="B1" s="1"/>
      <c r="C1" s="1"/>
      <c r="D1" s="1"/>
      <c r="E1" s="1"/>
      <c r="F1" s="1"/>
      <c r="G1" s="1"/>
      <c r="H1" s="1"/>
      <c r="I1" s="1"/>
      <c r="J1" s="1"/>
      <c r="K1" s="1"/>
      <c r="L1" s="1"/>
      <c r="M1" s="1"/>
    </row>
    <row r="2" ht="15">
      <c r="L2" s="7"/>
    </row>
    <row r="3" spans="12:13" ht="15">
      <c r="L3" s="7"/>
      <c r="M3" s="8" t="s">
        <v>1560</v>
      </c>
    </row>
    <row r="4" spans="12:13" ht="15">
      <c r="L4" s="7" t="s">
        <v>1561</v>
      </c>
      <c r="M4" s="9" t="s">
        <v>1562</v>
      </c>
    </row>
    <row r="5" spans="1:13" ht="15">
      <c r="A5" s="10" t="s">
        <v>619</v>
      </c>
      <c r="L5" s="7" t="s">
        <v>1563</v>
      </c>
      <c r="M5" s="11" t="s">
        <v>620</v>
      </c>
    </row>
    <row r="6" spans="1:13" ht="15">
      <c r="A6" s="12"/>
      <c r="L6" s="7" t="s">
        <v>1564</v>
      </c>
      <c r="M6" s="13" t="s">
        <v>1788</v>
      </c>
    </row>
    <row r="7" spans="1:38" s="16" customFormat="1" ht="15">
      <c r="A7" s="12" t="s">
        <v>1789</v>
      </c>
      <c r="B7" s="3"/>
      <c r="C7" s="3"/>
      <c r="D7" s="3"/>
      <c r="E7" s="3"/>
      <c r="F7" s="3"/>
      <c r="G7" s="3"/>
      <c r="H7" s="3"/>
      <c r="I7" s="5"/>
      <c r="J7" s="3"/>
      <c r="K7" s="6"/>
      <c r="L7" s="7" t="s">
        <v>1790</v>
      </c>
      <c r="M7" s="13" t="s">
        <v>1791</v>
      </c>
      <c r="N7" s="14"/>
      <c r="O7" s="14"/>
      <c r="P7" s="14"/>
      <c r="Q7" s="14"/>
      <c r="R7" s="14"/>
      <c r="S7" s="14"/>
      <c r="T7" s="14"/>
      <c r="U7" s="14"/>
      <c r="V7" s="14"/>
      <c r="W7" s="14"/>
      <c r="X7" s="14"/>
      <c r="Y7" s="14"/>
      <c r="Z7" s="14"/>
      <c r="AA7" s="14"/>
      <c r="AB7" s="14"/>
      <c r="AC7" s="14"/>
      <c r="AD7" s="14"/>
      <c r="AE7" s="14"/>
      <c r="AF7" s="15"/>
      <c r="AG7" s="15"/>
      <c r="AH7" s="15"/>
      <c r="AI7" s="15"/>
      <c r="AJ7" s="15"/>
      <c r="AK7" s="15"/>
      <c r="AL7" s="15"/>
    </row>
    <row r="8" spans="1:38" s="16" customFormat="1" ht="15">
      <c r="A8" s="12" t="s">
        <v>1792</v>
      </c>
      <c r="B8" s="3"/>
      <c r="C8" s="3"/>
      <c r="D8" s="3"/>
      <c r="E8" s="3"/>
      <c r="F8" s="3"/>
      <c r="G8" s="3"/>
      <c r="H8" s="3"/>
      <c r="I8" s="5"/>
      <c r="J8" s="3"/>
      <c r="K8" s="6"/>
      <c r="L8" s="7" t="s">
        <v>1540</v>
      </c>
      <c r="M8" s="13" t="s">
        <v>1997</v>
      </c>
      <c r="N8" s="14"/>
      <c r="O8" s="14"/>
      <c r="P8" s="14"/>
      <c r="Q8" s="14"/>
      <c r="R8" s="14"/>
      <c r="S8" s="14"/>
      <c r="T8" s="14"/>
      <c r="U8" s="14"/>
      <c r="V8" s="14"/>
      <c r="W8" s="14"/>
      <c r="X8" s="14"/>
      <c r="Y8" s="14"/>
      <c r="Z8" s="14"/>
      <c r="AA8" s="14"/>
      <c r="AB8" s="14"/>
      <c r="AC8" s="14"/>
      <c r="AD8" s="14"/>
      <c r="AE8" s="14"/>
      <c r="AF8" s="15"/>
      <c r="AG8" s="15"/>
      <c r="AH8" s="15"/>
      <c r="AI8" s="15"/>
      <c r="AJ8" s="15"/>
      <c r="AK8" s="15"/>
      <c r="AL8" s="15"/>
    </row>
    <row r="9" spans="1:38" s="16" customFormat="1" ht="15">
      <c r="A9" s="17" t="s">
        <v>1793</v>
      </c>
      <c r="B9" s="3"/>
      <c r="C9" s="3"/>
      <c r="D9" s="3"/>
      <c r="E9" s="3"/>
      <c r="F9" s="3"/>
      <c r="G9" s="3"/>
      <c r="H9" s="3"/>
      <c r="I9" s="5"/>
      <c r="J9" s="3"/>
      <c r="K9" s="6"/>
      <c r="L9" s="7"/>
      <c r="M9" s="9"/>
      <c r="N9" s="14"/>
      <c r="O9" s="14"/>
      <c r="P9" s="14"/>
      <c r="Q9" s="14"/>
      <c r="R9" s="14"/>
      <c r="S9" s="14"/>
      <c r="T9" s="14"/>
      <c r="U9" s="14"/>
      <c r="V9" s="14"/>
      <c r="W9" s="14"/>
      <c r="X9" s="14"/>
      <c r="Y9" s="14"/>
      <c r="Z9" s="14"/>
      <c r="AA9" s="14"/>
      <c r="AB9" s="14"/>
      <c r="AC9" s="14"/>
      <c r="AD9" s="14"/>
      <c r="AE9" s="14"/>
      <c r="AF9" s="15"/>
      <c r="AG9" s="15"/>
      <c r="AH9" s="15"/>
      <c r="AI9" s="15"/>
      <c r="AJ9" s="15"/>
      <c r="AK9" s="15"/>
      <c r="AL9" s="15"/>
    </row>
    <row r="10" spans="1:38" s="16" customFormat="1" ht="15">
      <c r="A10" s="12" t="s">
        <v>1003</v>
      </c>
      <c r="B10" s="3"/>
      <c r="C10" s="3"/>
      <c r="D10" s="3"/>
      <c r="E10" s="3"/>
      <c r="F10" s="3"/>
      <c r="G10" s="3"/>
      <c r="H10" s="3"/>
      <c r="I10" s="5"/>
      <c r="J10" s="3"/>
      <c r="K10" s="6"/>
      <c r="L10" s="7" t="s">
        <v>1815</v>
      </c>
      <c r="M10" s="9" t="s">
        <v>1816</v>
      </c>
      <c r="N10" s="14"/>
      <c r="O10" s="14"/>
      <c r="P10" s="14"/>
      <c r="Q10" s="14"/>
      <c r="R10" s="14"/>
      <c r="S10" s="14"/>
      <c r="T10" s="14"/>
      <c r="U10" s="14"/>
      <c r="V10" s="14"/>
      <c r="W10" s="14"/>
      <c r="X10" s="14"/>
      <c r="Y10" s="14"/>
      <c r="Z10" s="14"/>
      <c r="AA10" s="14"/>
      <c r="AB10" s="14"/>
      <c r="AC10" s="14"/>
      <c r="AD10" s="14"/>
      <c r="AE10" s="14"/>
      <c r="AF10" s="15"/>
      <c r="AG10" s="15"/>
      <c r="AH10" s="15"/>
      <c r="AI10" s="15"/>
      <c r="AJ10" s="15"/>
      <c r="AK10" s="15"/>
      <c r="AL10" s="15"/>
    </row>
    <row r="11" spans="1:38" s="16" customFormat="1" ht="15">
      <c r="A11" s="3"/>
      <c r="B11" s="3"/>
      <c r="C11" s="3"/>
      <c r="D11" s="3"/>
      <c r="E11" s="3"/>
      <c r="F11" s="3"/>
      <c r="G11" s="3"/>
      <c r="H11" s="3"/>
      <c r="I11" s="5"/>
      <c r="J11" s="3"/>
      <c r="K11" s="18"/>
      <c r="L11" s="7"/>
      <c r="M11" s="3"/>
      <c r="N11" s="14"/>
      <c r="O11" s="14"/>
      <c r="P11" s="14"/>
      <c r="Q11" s="14"/>
      <c r="R11" s="14"/>
      <c r="S11" s="14"/>
      <c r="T11" s="14"/>
      <c r="U11" s="14"/>
      <c r="V11" s="14"/>
      <c r="W11" s="14"/>
      <c r="X11" s="14"/>
      <c r="Y11" s="14"/>
      <c r="Z11" s="14"/>
      <c r="AA11" s="14"/>
      <c r="AB11" s="14"/>
      <c r="AC11" s="14"/>
      <c r="AD11" s="14"/>
      <c r="AE11" s="14"/>
      <c r="AF11" s="15"/>
      <c r="AG11" s="15"/>
      <c r="AH11" s="15"/>
      <c r="AI11" s="15"/>
      <c r="AJ11" s="15"/>
      <c r="AK11" s="15"/>
      <c r="AL11" s="15"/>
    </row>
    <row r="12" spans="1:38" s="16" customFormat="1" ht="15">
      <c r="A12" s="1" t="s">
        <v>1565</v>
      </c>
      <c r="B12" s="1"/>
      <c r="C12" s="1"/>
      <c r="D12" s="1"/>
      <c r="E12" s="1"/>
      <c r="F12" s="1"/>
      <c r="G12" s="1"/>
      <c r="H12" s="1"/>
      <c r="I12" s="1"/>
      <c r="J12" s="1"/>
      <c r="K12" s="1"/>
      <c r="L12" s="1"/>
      <c r="M12" s="1"/>
      <c r="N12" s="14"/>
      <c r="O12" s="14"/>
      <c r="P12" s="14"/>
      <c r="Q12" s="14"/>
      <c r="R12" s="14"/>
      <c r="S12" s="14"/>
      <c r="T12" s="14"/>
      <c r="U12" s="14"/>
      <c r="V12" s="14"/>
      <c r="W12" s="14"/>
      <c r="X12" s="14"/>
      <c r="Y12" s="14"/>
      <c r="Z12" s="14"/>
      <c r="AA12" s="14"/>
      <c r="AB12" s="14"/>
      <c r="AC12" s="14"/>
      <c r="AD12" s="14"/>
      <c r="AE12" s="14"/>
      <c r="AF12" s="15"/>
      <c r="AG12" s="15"/>
      <c r="AH12" s="15"/>
      <c r="AI12" s="15"/>
      <c r="AJ12" s="15"/>
      <c r="AK12" s="15"/>
      <c r="AL12" s="15"/>
    </row>
    <row r="13" spans="1:38" s="16" customFormat="1" ht="15">
      <c r="A13" s="3"/>
      <c r="B13" s="3"/>
      <c r="C13" s="3"/>
      <c r="D13" s="3"/>
      <c r="E13" s="3"/>
      <c r="F13" s="3"/>
      <c r="G13" s="3"/>
      <c r="H13" s="3"/>
      <c r="I13" s="5"/>
      <c r="J13" s="3"/>
      <c r="K13" s="19"/>
      <c r="L13" s="20"/>
      <c r="M13" s="3"/>
      <c r="N13" s="14"/>
      <c r="O13" s="14"/>
      <c r="P13" s="14"/>
      <c r="Q13" s="14"/>
      <c r="R13" s="14"/>
      <c r="S13" s="14"/>
      <c r="T13" s="14"/>
      <c r="U13" s="14"/>
      <c r="V13" s="14"/>
      <c r="W13" s="14"/>
      <c r="X13" s="14"/>
      <c r="Y13" s="14"/>
      <c r="Z13" s="14"/>
      <c r="AA13" s="14"/>
      <c r="AB13" s="14"/>
      <c r="AC13" s="14"/>
      <c r="AD13" s="14"/>
      <c r="AE13" s="14"/>
      <c r="AF13" s="15"/>
      <c r="AG13" s="15"/>
      <c r="AH13" s="15"/>
      <c r="AI13" s="15"/>
      <c r="AJ13" s="15"/>
      <c r="AK13" s="15"/>
      <c r="AL13" s="15"/>
    </row>
    <row r="14" spans="1:38" s="16" customFormat="1" ht="33.75">
      <c r="A14" s="21" t="s">
        <v>1566</v>
      </c>
      <c r="B14" s="22" t="s">
        <v>1567</v>
      </c>
      <c r="C14" s="23" t="s">
        <v>1568</v>
      </c>
      <c r="D14" s="23"/>
      <c r="E14" s="23"/>
      <c r="F14" s="23"/>
      <c r="G14" s="23"/>
      <c r="H14" s="23"/>
      <c r="I14" s="23"/>
      <c r="J14" s="23"/>
      <c r="K14" s="24" t="s">
        <v>1569</v>
      </c>
      <c r="L14" s="22" t="s">
        <v>1570</v>
      </c>
      <c r="M14" s="22" t="s">
        <v>943</v>
      </c>
      <c r="N14" s="14"/>
      <c r="O14" s="14"/>
      <c r="P14" s="14"/>
      <c r="Q14" s="14"/>
      <c r="R14" s="14"/>
      <c r="S14" s="14"/>
      <c r="T14" s="14"/>
      <c r="U14" s="14"/>
      <c r="V14" s="14"/>
      <c r="W14" s="14"/>
      <c r="X14" s="14"/>
      <c r="Y14" s="14"/>
      <c r="Z14" s="14"/>
      <c r="AA14" s="14"/>
      <c r="AB14" s="14"/>
      <c r="AC14" s="14"/>
      <c r="AD14" s="14"/>
      <c r="AE14" s="14"/>
      <c r="AF14" s="15"/>
      <c r="AG14" s="15"/>
      <c r="AH14" s="15"/>
      <c r="AI14" s="15"/>
      <c r="AJ14" s="15"/>
      <c r="AK14" s="15"/>
      <c r="AL14" s="15"/>
    </row>
    <row r="15" spans="1:38" s="30" customFormat="1" ht="15.75">
      <c r="A15" s="21">
        <v>1</v>
      </c>
      <c r="B15" s="21">
        <v>2</v>
      </c>
      <c r="C15" s="25"/>
      <c r="D15" s="26"/>
      <c r="E15" s="26"/>
      <c r="F15" s="26"/>
      <c r="G15" s="26" t="s">
        <v>1817</v>
      </c>
      <c r="H15" s="26"/>
      <c r="I15" s="26"/>
      <c r="J15" s="27"/>
      <c r="K15" s="24">
        <v>4</v>
      </c>
      <c r="L15" s="22">
        <v>5</v>
      </c>
      <c r="M15" s="22">
        <v>6</v>
      </c>
      <c r="N15" s="28"/>
      <c r="O15" s="28"/>
      <c r="P15" s="28"/>
      <c r="Q15" s="28"/>
      <c r="R15" s="28"/>
      <c r="S15" s="28"/>
      <c r="T15" s="28"/>
      <c r="U15" s="28"/>
      <c r="V15" s="28"/>
      <c r="W15" s="28"/>
      <c r="X15" s="28"/>
      <c r="Y15" s="28"/>
      <c r="Z15" s="28"/>
      <c r="AA15" s="28"/>
      <c r="AB15" s="28"/>
      <c r="AC15" s="28"/>
      <c r="AD15" s="28"/>
      <c r="AE15" s="28"/>
      <c r="AF15" s="29"/>
      <c r="AG15" s="29"/>
      <c r="AH15" s="29"/>
      <c r="AI15" s="29"/>
      <c r="AJ15" s="29"/>
      <c r="AK15" s="29"/>
      <c r="AL15" s="29"/>
    </row>
    <row r="16" spans="1:38" s="30" customFormat="1" ht="15.75">
      <c r="A16" s="31" t="s">
        <v>944</v>
      </c>
      <c r="B16" s="32" t="s">
        <v>945</v>
      </c>
      <c r="C16" s="33" t="s">
        <v>946</v>
      </c>
      <c r="D16" s="34"/>
      <c r="E16" s="34"/>
      <c r="F16" s="34"/>
      <c r="G16" s="34"/>
      <c r="H16" s="34"/>
      <c r="I16" s="34"/>
      <c r="J16" s="35"/>
      <c r="K16" s="36">
        <f>K18+K235</f>
        <v>7173620246.51</v>
      </c>
      <c r="L16" s="36">
        <f>L18+L235</f>
        <v>7165480038.0199995</v>
      </c>
      <c r="M16" s="36">
        <f aca="true" t="shared" si="0" ref="M16:M81">IF(K16-L16&gt;0,K16-L16,"-")</f>
        <v>8140208.490000725</v>
      </c>
      <c r="N16" s="28"/>
      <c r="O16" s="28"/>
      <c r="P16" s="28"/>
      <c r="Q16" s="28"/>
      <c r="R16" s="28"/>
      <c r="S16" s="28"/>
      <c r="T16" s="28"/>
      <c r="U16" s="28"/>
      <c r="V16" s="28"/>
      <c r="W16" s="28"/>
      <c r="X16" s="28"/>
      <c r="Y16" s="28"/>
      <c r="Z16" s="28"/>
      <c r="AA16" s="28"/>
      <c r="AB16" s="28"/>
      <c r="AC16" s="28"/>
      <c r="AD16" s="28"/>
      <c r="AE16" s="28"/>
      <c r="AF16" s="29"/>
      <c r="AG16" s="29"/>
      <c r="AH16" s="29"/>
      <c r="AI16" s="29"/>
      <c r="AJ16" s="29"/>
      <c r="AK16" s="29"/>
      <c r="AL16" s="29"/>
    </row>
    <row r="17" spans="1:38" s="30" customFormat="1" ht="15.75">
      <c r="A17" s="37" t="s">
        <v>1818</v>
      </c>
      <c r="B17" s="38"/>
      <c r="C17" s="39"/>
      <c r="D17" s="40"/>
      <c r="E17" s="40"/>
      <c r="F17" s="40"/>
      <c r="G17" s="40"/>
      <c r="H17" s="40"/>
      <c r="I17" s="40"/>
      <c r="J17" s="41"/>
      <c r="K17" s="42"/>
      <c r="L17" s="43"/>
      <c r="M17" s="43"/>
      <c r="N17" s="28"/>
      <c r="O17" s="28"/>
      <c r="P17" s="28"/>
      <c r="Q17" s="28"/>
      <c r="R17" s="28"/>
      <c r="S17" s="28"/>
      <c r="T17" s="28"/>
      <c r="U17" s="28"/>
      <c r="V17" s="28"/>
      <c r="W17" s="28"/>
      <c r="X17" s="28"/>
      <c r="Y17" s="28"/>
      <c r="Z17" s="28"/>
      <c r="AA17" s="28"/>
      <c r="AB17" s="28"/>
      <c r="AC17" s="28"/>
      <c r="AD17" s="28"/>
      <c r="AE17" s="28"/>
      <c r="AF17" s="29"/>
      <c r="AG17" s="29"/>
      <c r="AH17" s="29"/>
      <c r="AI17" s="29"/>
      <c r="AJ17" s="29"/>
      <c r="AK17" s="29"/>
      <c r="AL17" s="29"/>
    </row>
    <row r="18" spans="1:38" s="30" customFormat="1" ht="15.75">
      <c r="A18" s="44" t="s">
        <v>948</v>
      </c>
      <c r="B18" s="32" t="s">
        <v>945</v>
      </c>
      <c r="C18" s="45" t="s">
        <v>1819</v>
      </c>
      <c r="D18" s="46" t="s">
        <v>1820</v>
      </c>
      <c r="E18" s="46" t="s">
        <v>1821</v>
      </c>
      <c r="F18" s="46" t="s">
        <v>1821</v>
      </c>
      <c r="G18" s="46" t="s">
        <v>1819</v>
      </c>
      <c r="H18" s="46" t="s">
        <v>1821</v>
      </c>
      <c r="I18" s="46" t="s">
        <v>1822</v>
      </c>
      <c r="J18" s="47" t="s">
        <v>1819</v>
      </c>
      <c r="K18" s="36">
        <f>K19+K47+K53+K72+K82+K115+K125+K151+K159+K228</f>
        <v>672492209.78</v>
      </c>
      <c r="L18" s="36">
        <f>L19+L47+L53+L72+L82+L115+L125+L151+L159+L228</f>
        <v>706946452.1899999</v>
      </c>
      <c r="M18" s="36" t="str">
        <f t="shared" si="0"/>
        <v>-</v>
      </c>
      <c r="N18" s="28"/>
      <c r="O18" s="28"/>
      <c r="P18" s="28"/>
      <c r="Q18" s="28"/>
      <c r="R18" s="28"/>
      <c r="S18" s="28"/>
      <c r="T18" s="28"/>
      <c r="U18" s="28"/>
      <c r="V18" s="28"/>
      <c r="W18" s="28"/>
      <c r="X18" s="28"/>
      <c r="Y18" s="28"/>
      <c r="Z18" s="28"/>
      <c r="AA18" s="28"/>
      <c r="AB18" s="28"/>
      <c r="AC18" s="28"/>
      <c r="AD18" s="28"/>
      <c r="AE18" s="28"/>
      <c r="AF18" s="29"/>
      <c r="AG18" s="29"/>
      <c r="AH18" s="29"/>
      <c r="AI18" s="29"/>
      <c r="AJ18" s="29"/>
      <c r="AK18" s="29"/>
      <c r="AL18" s="29"/>
    </row>
    <row r="19" spans="1:38" s="30" customFormat="1" ht="15.75">
      <c r="A19" s="48" t="s">
        <v>949</v>
      </c>
      <c r="B19" s="32" t="s">
        <v>945</v>
      </c>
      <c r="C19" s="49" t="s">
        <v>1823</v>
      </c>
      <c r="D19" s="50" t="s">
        <v>1820</v>
      </c>
      <c r="E19" s="50" t="s">
        <v>1824</v>
      </c>
      <c r="F19" s="50" t="s">
        <v>1821</v>
      </c>
      <c r="G19" s="50" t="s">
        <v>1819</v>
      </c>
      <c r="H19" s="50" t="s">
        <v>1821</v>
      </c>
      <c r="I19" s="50" t="s">
        <v>1822</v>
      </c>
      <c r="J19" s="51" t="s">
        <v>1819</v>
      </c>
      <c r="K19" s="52">
        <f>K20+K29</f>
        <v>434580988.78</v>
      </c>
      <c r="L19" s="52">
        <f>L20+L29</f>
        <v>457165699.73</v>
      </c>
      <c r="M19" s="52" t="str">
        <f t="shared" si="0"/>
        <v>-</v>
      </c>
      <c r="N19" s="28"/>
      <c r="O19" s="28"/>
      <c r="P19" s="28"/>
      <c r="Q19" s="28"/>
      <c r="R19" s="28"/>
      <c r="S19" s="28"/>
      <c r="T19" s="28"/>
      <c r="U19" s="28"/>
      <c r="V19" s="28"/>
      <c r="W19" s="28"/>
      <c r="X19" s="28"/>
      <c r="Y19" s="28"/>
      <c r="Z19" s="28"/>
      <c r="AA19" s="28"/>
      <c r="AB19" s="28"/>
      <c r="AC19" s="28"/>
      <c r="AD19" s="28"/>
      <c r="AE19" s="28"/>
      <c r="AF19" s="29"/>
      <c r="AG19" s="29"/>
      <c r="AH19" s="29"/>
      <c r="AI19" s="29"/>
      <c r="AJ19" s="29"/>
      <c r="AK19" s="29"/>
      <c r="AL19" s="29"/>
    </row>
    <row r="20" spans="1:38" s="30" customFormat="1" ht="15.75">
      <c r="A20" s="48" t="s">
        <v>950</v>
      </c>
      <c r="B20" s="32" t="s">
        <v>945</v>
      </c>
      <c r="C20" s="49" t="s">
        <v>1823</v>
      </c>
      <c r="D20" s="50" t="s">
        <v>1820</v>
      </c>
      <c r="E20" s="50" t="s">
        <v>1824</v>
      </c>
      <c r="F20" s="50" t="s">
        <v>1824</v>
      </c>
      <c r="G20" s="50" t="s">
        <v>1819</v>
      </c>
      <c r="H20" s="50" t="s">
        <v>1821</v>
      </c>
      <c r="I20" s="50" t="s">
        <v>1822</v>
      </c>
      <c r="J20" s="51" t="s">
        <v>1825</v>
      </c>
      <c r="K20" s="52">
        <f>K21</f>
        <v>14908000</v>
      </c>
      <c r="L20" s="52">
        <f>L21</f>
        <v>22235513.98</v>
      </c>
      <c r="M20" s="52" t="str">
        <f t="shared" si="0"/>
        <v>-</v>
      </c>
      <c r="N20" s="28"/>
      <c r="O20" s="28"/>
      <c r="P20" s="28"/>
      <c r="Q20" s="28"/>
      <c r="R20" s="28"/>
      <c r="S20" s="28"/>
      <c r="T20" s="28"/>
      <c r="U20" s="28"/>
      <c r="V20" s="28"/>
      <c r="W20" s="28"/>
      <c r="X20" s="28"/>
      <c r="Y20" s="28"/>
      <c r="Z20" s="28"/>
      <c r="AA20" s="28"/>
      <c r="AB20" s="28"/>
      <c r="AC20" s="28"/>
      <c r="AD20" s="28"/>
      <c r="AE20" s="28"/>
      <c r="AF20" s="29"/>
      <c r="AG20" s="29"/>
      <c r="AH20" s="29"/>
      <c r="AI20" s="29"/>
      <c r="AJ20" s="29"/>
      <c r="AK20" s="29"/>
      <c r="AL20" s="29"/>
    </row>
    <row r="21" spans="1:38" s="16" customFormat="1" ht="22.5">
      <c r="A21" s="53" t="s">
        <v>1522</v>
      </c>
      <c r="B21" s="54" t="s">
        <v>945</v>
      </c>
      <c r="C21" s="55" t="s">
        <v>1823</v>
      </c>
      <c r="D21" s="56" t="s">
        <v>1820</v>
      </c>
      <c r="E21" s="56" t="s">
        <v>1824</v>
      </c>
      <c r="F21" s="56" t="s">
        <v>1824</v>
      </c>
      <c r="G21" s="56" t="s">
        <v>945</v>
      </c>
      <c r="H21" s="56" t="s">
        <v>1821</v>
      </c>
      <c r="I21" s="56" t="s">
        <v>1822</v>
      </c>
      <c r="J21" s="57" t="s">
        <v>1825</v>
      </c>
      <c r="K21" s="42">
        <f>K22+K27</f>
        <v>14908000</v>
      </c>
      <c r="L21" s="42">
        <f>L22+L27</f>
        <v>22235513.98</v>
      </c>
      <c r="M21" s="42" t="str">
        <f t="shared" si="0"/>
        <v>-</v>
      </c>
      <c r="N21" s="14"/>
      <c r="O21" s="14"/>
      <c r="P21" s="14"/>
      <c r="Q21" s="14"/>
      <c r="R21" s="14"/>
      <c r="S21" s="14"/>
      <c r="T21" s="14"/>
      <c r="U21" s="14"/>
      <c r="V21" s="14"/>
      <c r="W21" s="14"/>
      <c r="X21" s="14"/>
      <c r="Y21" s="14"/>
      <c r="Z21" s="14"/>
      <c r="AA21" s="14"/>
      <c r="AB21" s="14"/>
      <c r="AC21" s="14"/>
      <c r="AD21" s="14"/>
      <c r="AE21" s="14"/>
      <c r="AF21" s="15"/>
      <c r="AG21" s="15"/>
      <c r="AH21" s="15"/>
      <c r="AI21" s="15"/>
      <c r="AJ21" s="15"/>
      <c r="AK21" s="15"/>
      <c r="AL21" s="15"/>
    </row>
    <row r="22" spans="1:38" s="16" customFormat="1" ht="22.5">
      <c r="A22" s="53" t="s">
        <v>1671</v>
      </c>
      <c r="B22" s="54" t="s">
        <v>945</v>
      </c>
      <c r="C22" s="55" t="s">
        <v>1823</v>
      </c>
      <c r="D22" s="56" t="s">
        <v>1820</v>
      </c>
      <c r="E22" s="56" t="s">
        <v>1824</v>
      </c>
      <c r="F22" s="56" t="s">
        <v>1824</v>
      </c>
      <c r="G22" s="56" t="s">
        <v>1826</v>
      </c>
      <c r="H22" s="56" t="s">
        <v>1827</v>
      </c>
      <c r="I22" s="56" t="s">
        <v>1822</v>
      </c>
      <c r="J22" s="57" t="s">
        <v>1825</v>
      </c>
      <c r="K22" s="42">
        <f>5401234.25+8136496.05</f>
        <v>13537730.3</v>
      </c>
      <c r="L22" s="42">
        <f>SUM(L23:L26)</f>
        <v>21256079.28</v>
      </c>
      <c r="M22" s="42" t="str">
        <f t="shared" si="0"/>
        <v>-</v>
      </c>
      <c r="N22" s="14"/>
      <c r="O22" s="14"/>
      <c r="P22" s="14"/>
      <c r="Q22" s="14"/>
      <c r="R22" s="14"/>
      <c r="S22" s="14"/>
      <c r="T22" s="14"/>
      <c r="U22" s="14"/>
      <c r="V22" s="14"/>
      <c r="W22" s="14"/>
      <c r="X22" s="14"/>
      <c r="Y22" s="14"/>
      <c r="Z22" s="14"/>
      <c r="AA22" s="14"/>
      <c r="AB22" s="14"/>
      <c r="AC22" s="14"/>
      <c r="AD22" s="14"/>
      <c r="AE22" s="14"/>
      <c r="AF22" s="15"/>
      <c r="AG22" s="15"/>
      <c r="AH22" s="15"/>
      <c r="AI22" s="15"/>
      <c r="AJ22" s="15"/>
      <c r="AK22" s="15"/>
      <c r="AL22" s="15"/>
    </row>
    <row r="23" spans="1:38" s="16" customFormat="1" ht="45">
      <c r="A23" s="53" t="s">
        <v>1672</v>
      </c>
      <c r="B23" s="54" t="s">
        <v>945</v>
      </c>
      <c r="C23" s="55" t="s">
        <v>1823</v>
      </c>
      <c r="D23" s="56" t="s">
        <v>1820</v>
      </c>
      <c r="E23" s="56" t="s">
        <v>1824</v>
      </c>
      <c r="F23" s="56" t="s">
        <v>1824</v>
      </c>
      <c r="G23" s="56" t="s">
        <v>1826</v>
      </c>
      <c r="H23" s="56" t="s">
        <v>1827</v>
      </c>
      <c r="I23" s="56" t="s">
        <v>1828</v>
      </c>
      <c r="J23" s="57" t="s">
        <v>1825</v>
      </c>
      <c r="K23" s="42">
        <v>0</v>
      </c>
      <c r="L23" s="42">
        <v>21245491.02</v>
      </c>
      <c r="M23" s="42" t="str">
        <f t="shared" si="0"/>
        <v>-</v>
      </c>
      <c r="N23" s="14"/>
      <c r="O23" s="14"/>
      <c r="P23" s="14"/>
      <c r="Q23" s="14"/>
      <c r="R23" s="14"/>
      <c r="S23" s="14"/>
      <c r="T23" s="14"/>
      <c r="U23" s="14"/>
      <c r="V23" s="14"/>
      <c r="W23" s="14"/>
      <c r="X23" s="14"/>
      <c r="Y23" s="14"/>
      <c r="Z23" s="14"/>
      <c r="AA23" s="14"/>
      <c r="AB23" s="14"/>
      <c r="AC23" s="14"/>
      <c r="AD23" s="14"/>
      <c r="AE23" s="14"/>
      <c r="AF23" s="15"/>
      <c r="AG23" s="15"/>
      <c r="AH23" s="15"/>
      <c r="AI23" s="15"/>
      <c r="AJ23" s="15"/>
      <c r="AK23" s="15"/>
      <c r="AL23" s="15"/>
    </row>
    <row r="24" spans="1:38" s="16" customFormat="1" ht="33.75">
      <c r="A24" s="53" t="s">
        <v>1673</v>
      </c>
      <c r="B24" s="54" t="s">
        <v>945</v>
      </c>
      <c r="C24" s="55" t="s">
        <v>1823</v>
      </c>
      <c r="D24" s="56" t="s">
        <v>1820</v>
      </c>
      <c r="E24" s="56" t="s">
        <v>1824</v>
      </c>
      <c r="F24" s="56" t="s">
        <v>1824</v>
      </c>
      <c r="G24" s="56" t="s">
        <v>1826</v>
      </c>
      <c r="H24" s="56" t="s">
        <v>1827</v>
      </c>
      <c r="I24" s="56" t="s">
        <v>1773</v>
      </c>
      <c r="J24" s="57" t="s">
        <v>1825</v>
      </c>
      <c r="K24" s="42">
        <v>0</v>
      </c>
      <c r="L24" s="42">
        <v>6004.25</v>
      </c>
      <c r="M24" s="42" t="str">
        <f t="shared" si="0"/>
        <v>-</v>
      </c>
      <c r="N24" s="14"/>
      <c r="O24" s="14"/>
      <c r="P24" s="14"/>
      <c r="Q24" s="14"/>
      <c r="R24" s="14"/>
      <c r="S24" s="14"/>
      <c r="T24" s="14"/>
      <c r="U24" s="14"/>
      <c r="V24" s="14"/>
      <c r="W24" s="14"/>
      <c r="X24" s="14"/>
      <c r="Y24" s="14"/>
      <c r="Z24" s="14"/>
      <c r="AA24" s="14"/>
      <c r="AB24" s="14"/>
      <c r="AC24" s="14"/>
      <c r="AD24" s="14"/>
      <c r="AE24" s="14"/>
      <c r="AF24" s="15"/>
      <c r="AG24" s="15"/>
      <c r="AH24" s="15"/>
      <c r="AI24" s="15"/>
      <c r="AJ24" s="15"/>
      <c r="AK24" s="15"/>
      <c r="AL24" s="15"/>
    </row>
    <row r="25" spans="1:38" s="30" customFormat="1" ht="45">
      <c r="A25" s="53" t="s">
        <v>625</v>
      </c>
      <c r="B25" s="54" t="s">
        <v>945</v>
      </c>
      <c r="C25" s="55" t="s">
        <v>1823</v>
      </c>
      <c r="D25" s="56" t="s">
        <v>1820</v>
      </c>
      <c r="E25" s="56" t="s">
        <v>1824</v>
      </c>
      <c r="F25" s="56" t="s">
        <v>1824</v>
      </c>
      <c r="G25" s="56" t="s">
        <v>1826</v>
      </c>
      <c r="H25" s="56" t="s">
        <v>1827</v>
      </c>
      <c r="I25" s="56" t="s">
        <v>1829</v>
      </c>
      <c r="J25" s="57" t="s">
        <v>1825</v>
      </c>
      <c r="K25" s="42">
        <v>0</v>
      </c>
      <c r="L25" s="42">
        <v>20936.64</v>
      </c>
      <c r="M25" s="42" t="str">
        <f t="shared" si="0"/>
        <v>-</v>
      </c>
      <c r="N25" s="28"/>
      <c r="O25" s="28"/>
      <c r="P25" s="28"/>
      <c r="Q25" s="28"/>
      <c r="R25" s="28"/>
      <c r="S25" s="28"/>
      <c r="T25" s="28"/>
      <c r="U25" s="28"/>
      <c r="V25" s="28"/>
      <c r="W25" s="28"/>
      <c r="X25" s="28"/>
      <c r="Y25" s="28"/>
      <c r="Z25" s="28"/>
      <c r="AA25" s="28"/>
      <c r="AB25" s="28"/>
      <c r="AC25" s="28"/>
      <c r="AD25" s="28"/>
      <c r="AE25" s="28"/>
      <c r="AF25" s="29"/>
      <c r="AG25" s="29"/>
      <c r="AH25" s="29"/>
      <c r="AI25" s="29"/>
      <c r="AJ25" s="29"/>
      <c r="AK25" s="29"/>
      <c r="AL25" s="29"/>
    </row>
    <row r="26" spans="1:38" s="30" customFormat="1" ht="45">
      <c r="A26" s="53" t="s">
        <v>626</v>
      </c>
      <c r="B26" s="54" t="s">
        <v>945</v>
      </c>
      <c r="C26" s="55" t="s">
        <v>1823</v>
      </c>
      <c r="D26" s="56" t="s">
        <v>1820</v>
      </c>
      <c r="E26" s="56" t="s">
        <v>1824</v>
      </c>
      <c r="F26" s="56" t="s">
        <v>1824</v>
      </c>
      <c r="G26" s="56" t="s">
        <v>1826</v>
      </c>
      <c r="H26" s="56" t="s">
        <v>1827</v>
      </c>
      <c r="I26" s="56" t="s">
        <v>1796</v>
      </c>
      <c r="J26" s="57" t="s">
        <v>1825</v>
      </c>
      <c r="K26" s="42">
        <v>0</v>
      </c>
      <c r="L26" s="42">
        <v>-16352.63</v>
      </c>
      <c r="M26" s="42">
        <f t="shared" si="0"/>
        <v>16352.63</v>
      </c>
      <c r="N26" s="28"/>
      <c r="O26" s="28"/>
      <c r="P26" s="28"/>
      <c r="Q26" s="28"/>
      <c r="R26" s="28"/>
      <c r="S26" s="28"/>
      <c r="T26" s="28"/>
      <c r="U26" s="28"/>
      <c r="V26" s="28"/>
      <c r="W26" s="28"/>
      <c r="X26" s="28"/>
      <c r="Y26" s="28"/>
      <c r="Z26" s="28"/>
      <c r="AA26" s="28"/>
      <c r="AB26" s="28"/>
      <c r="AC26" s="28"/>
      <c r="AD26" s="28"/>
      <c r="AE26" s="28"/>
      <c r="AF26" s="29"/>
      <c r="AG26" s="29"/>
      <c r="AH26" s="29"/>
      <c r="AI26" s="29"/>
      <c r="AJ26" s="29"/>
      <c r="AK26" s="29"/>
      <c r="AL26" s="29"/>
    </row>
    <row r="27" spans="1:38" s="30" customFormat="1" ht="22.5">
      <c r="A27" s="53" t="s">
        <v>1663</v>
      </c>
      <c r="B27" s="54" t="s">
        <v>945</v>
      </c>
      <c r="C27" s="55" t="s">
        <v>1823</v>
      </c>
      <c r="D27" s="56" t="s">
        <v>1820</v>
      </c>
      <c r="E27" s="56" t="s">
        <v>1824</v>
      </c>
      <c r="F27" s="56" t="s">
        <v>1824</v>
      </c>
      <c r="G27" s="56" t="s">
        <v>1855</v>
      </c>
      <c r="H27" s="56" t="s">
        <v>1827</v>
      </c>
      <c r="I27" s="56" t="s">
        <v>1822</v>
      </c>
      <c r="J27" s="57" t="s">
        <v>1825</v>
      </c>
      <c r="K27" s="42">
        <f>1210150+160119.7</f>
        <v>1370269.7</v>
      </c>
      <c r="L27" s="42">
        <f>L28</f>
        <v>979434.7</v>
      </c>
      <c r="M27" s="42">
        <f t="shared" si="0"/>
        <v>390835</v>
      </c>
      <c r="N27" s="28"/>
      <c r="O27" s="28"/>
      <c r="P27" s="28"/>
      <c r="Q27" s="28"/>
      <c r="R27" s="28"/>
      <c r="S27" s="28"/>
      <c r="T27" s="28"/>
      <c r="U27" s="28"/>
      <c r="V27" s="28"/>
      <c r="W27" s="28"/>
      <c r="X27" s="28"/>
      <c r="Y27" s="28"/>
      <c r="Z27" s="28"/>
      <c r="AA27" s="28"/>
      <c r="AB27" s="28"/>
      <c r="AC27" s="28"/>
      <c r="AD27" s="28"/>
      <c r="AE27" s="28"/>
      <c r="AF27" s="29"/>
      <c r="AG27" s="29"/>
      <c r="AH27" s="29"/>
      <c r="AI27" s="29"/>
      <c r="AJ27" s="29"/>
      <c r="AK27" s="29"/>
      <c r="AL27" s="29"/>
    </row>
    <row r="28" spans="1:38" s="30" customFormat="1" ht="45">
      <c r="A28" s="53" t="s">
        <v>627</v>
      </c>
      <c r="B28" s="54" t="s">
        <v>945</v>
      </c>
      <c r="C28" s="55" t="s">
        <v>1823</v>
      </c>
      <c r="D28" s="56" t="s">
        <v>1820</v>
      </c>
      <c r="E28" s="56" t="s">
        <v>1824</v>
      </c>
      <c r="F28" s="56" t="s">
        <v>1824</v>
      </c>
      <c r="G28" s="56" t="s">
        <v>1855</v>
      </c>
      <c r="H28" s="56" t="s">
        <v>1827</v>
      </c>
      <c r="I28" s="56" t="s">
        <v>1828</v>
      </c>
      <c r="J28" s="57" t="s">
        <v>1825</v>
      </c>
      <c r="K28" s="42">
        <v>0</v>
      </c>
      <c r="L28" s="42">
        <v>979434.7</v>
      </c>
      <c r="M28" s="42" t="str">
        <f t="shared" si="0"/>
        <v>-</v>
      </c>
      <c r="N28" s="28"/>
      <c r="O28" s="28"/>
      <c r="P28" s="28"/>
      <c r="Q28" s="28"/>
      <c r="R28" s="28"/>
      <c r="S28" s="28"/>
      <c r="T28" s="28"/>
      <c r="U28" s="28"/>
      <c r="V28" s="28"/>
      <c r="W28" s="28"/>
      <c r="X28" s="28"/>
      <c r="Y28" s="28"/>
      <c r="Z28" s="28"/>
      <c r="AA28" s="28"/>
      <c r="AB28" s="28"/>
      <c r="AC28" s="28"/>
      <c r="AD28" s="28"/>
      <c r="AE28" s="28"/>
      <c r="AF28" s="29"/>
      <c r="AG28" s="29"/>
      <c r="AH28" s="29"/>
      <c r="AI28" s="29"/>
      <c r="AJ28" s="29"/>
      <c r="AK28" s="29"/>
      <c r="AL28" s="29"/>
    </row>
    <row r="29" spans="1:38" s="30" customFormat="1" ht="15.75">
      <c r="A29" s="48" t="s">
        <v>1523</v>
      </c>
      <c r="B29" s="32" t="s">
        <v>945</v>
      </c>
      <c r="C29" s="49" t="s">
        <v>1823</v>
      </c>
      <c r="D29" s="50" t="s">
        <v>1820</v>
      </c>
      <c r="E29" s="50" t="s">
        <v>1824</v>
      </c>
      <c r="F29" s="50" t="s">
        <v>1827</v>
      </c>
      <c r="G29" s="50" t="s">
        <v>1819</v>
      </c>
      <c r="H29" s="50" t="s">
        <v>1824</v>
      </c>
      <c r="I29" s="50" t="s">
        <v>1822</v>
      </c>
      <c r="J29" s="51" t="s">
        <v>1825</v>
      </c>
      <c r="K29" s="52">
        <f>K30+K36+K40+K45</f>
        <v>419672988.78</v>
      </c>
      <c r="L29" s="52">
        <f>L30+L36+L40+L45</f>
        <v>434930185.75</v>
      </c>
      <c r="M29" s="52" t="str">
        <f t="shared" si="0"/>
        <v>-</v>
      </c>
      <c r="N29" s="28"/>
      <c r="O29" s="28"/>
      <c r="P29" s="28"/>
      <c r="Q29" s="28"/>
      <c r="R29" s="28"/>
      <c r="S29" s="28"/>
      <c r="T29" s="28"/>
      <c r="U29" s="28"/>
      <c r="V29" s="28"/>
      <c r="W29" s="28"/>
      <c r="X29" s="28"/>
      <c r="Y29" s="28"/>
      <c r="Z29" s="28"/>
      <c r="AA29" s="28"/>
      <c r="AB29" s="28"/>
      <c r="AC29" s="28"/>
      <c r="AD29" s="28"/>
      <c r="AE29" s="28"/>
      <c r="AF29" s="29"/>
      <c r="AG29" s="29"/>
      <c r="AH29" s="29"/>
      <c r="AI29" s="29"/>
      <c r="AJ29" s="29"/>
      <c r="AK29" s="29"/>
      <c r="AL29" s="29"/>
    </row>
    <row r="30" spans="1:38" s="30" customFormat="1" ht="45">
      <c r="A30" s="53" t="s">
        <v>648</v>
      </c>
      <c r="B30" s="54" t="s">
        <v>945</v>
      </c>
      <c r="C30" s="55" t="s">
        <v>1823</v>
      </c>
      <c r="D30" s="56" t="s">
        <v>1820</v>
      </c>
      <c r="E30" s="56" t="s">
        <v>1824</v>
      </c>
      <c r="F30" s="56" t="s">
        <v>1827</v>
      </c>
      <c r="G30" s="56" t="s">
        <v>945</v>
      </c>
      <c r="H30" s="56" t="s">
        <v>1824</v>
      </c>
      <c r="I30" s="56" t="s">
        <v>1822</v>
      </c>
      <c r="J30" s="57" t="s">
        <v>1825</v>
      </c>
      <c r="K30" s="42">
        <f>575974291.06-157431102.28</f>
        <v>418543188.78</v>
      </c>
      <c r="L30" s="42">
        <f>L31+L34+L32+L35+L33</f>
        <v>433983128.53000003</v>
      </c>
      <c r="M30" s="42" t="str">
        <f t="shared" si="0"/>
        <v>-</v>
      </c>
      <c r="N30" s="28"/>
      <c r="O30" s="28"/>
      <c r="P30" s="28"/>
      <c r="Q30" s="28"/>
      <c r="R30" s="28"/>
      <c r="S30" s="28"/>
      <c r="T30" s="28"/>
      <c r="U30" s="28"/>
      <c r="V30" s="28"/>
      <c r="W30" s="28"/>
      <c r="X30" s="28"/>
      <c r="Y30" s="28"/>
      <c r="Z30" s="28"/>
      <c r="AA30" s="28"/>
      <c r="AB30" s="28"/>
      <c r="AC30" s="28"/>
      <c r="AD30" s="28"/>
      <c r="AE30" s="28"/>
      <c r="AF30" s="29"/>
      <c r="AG30" s="29"/>
      <c r="AH30" s="29"/>
      <c r="AI30" s="29"/>
      <c r="AJ30" s="29"/>
      <c r="AK30" s="29"/>
      <c r="AL30" s="29"/>
    </row>
    <row r="31" spans="1:38" s="30" customFormat="1" ht="56.25">
      <c r="A31" s="53" t="s">
        <v>1664</v>
      </c>
      <c r="B31" s="54" t="s">
        <v>945</v>
      </c>
      <c r="C31" s="55" t="s">
        <v>1823</v>
      </c>
      <c r="D31" s="56" t="s">
        <v>1820</v>
      </c>
      <c r="E31" s="56" t="s">
        <v>1824</v>
      </c>
      <c r="F31" s="56" t="s">
        <v>1827</v>
      </c>
      <c r="G31" s="56" t="s">
        <v>945</v>
      </c>
      <c r="H31" s="56" t="s">
        <v>1824</v>
      </c>
      <c r="I31" s="56" t="s">
        <v>1828</v>
      </c>
      <c r="J31" s="57" t="s">
        <v>1825</v>
      </c>
      <c r="K31" s="42">
        <v>0</v>
      </c>
      <c r="L31" s="42">
        <v>433164478.29</v>
      </c>
      <c r="M31" s="42" t="str">
        <f t="shared" si="0"/>
        <v>-</v>
      </c>
      <c r="N31" s="28"/>
      <c r="O31" s="28"/>
      <c r="P31" s="28"/>
      <c r="Q31" s="28"/>
      <c r="R31" s="28"/>
      <c r="S31" s="28"/>
      <c r="T31" s="28"/>
      <c r="U31" s="28"/>
      <c r="V31" s="28"/>
      <c r="W31" s="28"/>
      <c r="X31" s="28"/>
      <c r="Y31" s="28"/>
      <c r="Z31" s="28"/>
      <c r="AA31" s="28"/>
      <c r="AB31" s="28"/>
      <c r="AC31" s="28"/>
      <c r="AD31" s="28"/>
      <c r="AE31" s="28"/>
      <c r="AF31" s="29"/>
      <c r="AG31" s="29"/>
      <c r="AH31" s="29"/>
      <c r="AI31" s="29"/>
      <c r="AJ31" s="29"/>
      <c r="AK31" s="29"/>
      <c r="AL31" s="29"/>
    </row>
    <row r="32" spans="1:38" s="30" customFormat="1" ht="45">
      <c r="A32" s="53" t="s">
        <v>1004</v>
      </c>
      <c r="B32" s="54" t="s">
        <v>945</v>
      </c>
      <c r="C32" s="55" t="s">
        <v>1823</v>
      </c>
      <c r="D32" s="56" t="s">
        <v>1820</v>
      </c>
      <c r="E32" s="56" t="s">
        <v>1824</v>
      </c>
      <c r="F32" s="56" t="s">
        <v>1827</v>
      </c>
      <c r="G32" s="56" t="s">
        <v>945</v>
      </c>
      <c r="H32" s="56" t="s">
        <v>1824</v>
      </c>
      <c r="I32" s="56" t="s">
        <v>1773</v>
      </c>
      <c r="J32" s="57" t="s">
        <v>1825</v>
      </c>
      <c r="K32" s="42">
        <v>0</v>
      </c>
      <c r="L32" s="42">
        <v>440784.57</v>
      </c>
      <c r="M32" s="42" t="str">
        <f t="shared" si="0"/>
        <v>-</v>
      </c>
      <c r="N32" s="28"/>
      <c r="O32" s="28"/>
      <c r="P32" s="28"/>
      <c r="Q32" s="28"/>
      <c r="R32" s="28"/>
      <c r="S32" s="28"/>
      <c r="T32" s="28"/>
      <c r="U32" s="28"/>
      <c r="V32" s="28"/>
      <c r="W32" s="28"/>
      <c r="X32" s="28"/>
      <c r="Y32" s="28"/>
      <c r="Z32" s="28"/>
      <c r="AA32" s="28"/>
      <c r="AB32" s="28"/>
      <c r="AC32" s="28"/>
      <c r="AD32" s="28"/>
      <c r="AE32" s="28"/>
      <c r="AF32" s="29"/>
      <c r="AG32" s="29"/>
      <c r="AH32" s="29"/>
      <c r="AI32" s="29"/>
      <c r="AJ32" s="29"/>
      <c r="AK32" s="29"/>
      <c r="AL32" s="29"/>
    </row>
    <row r="33" spans="1:38" s="16" customFormat="1" ht="56.25">
      <c r="A33" s="53" t="s">
        <v>50</v>
      </c>
      <c r="B33" s="54" t="s">
        <v>945</v>
      </c>
      <c r="C33" s="55" t="s">
        <v>1823</v>
      </c>
      <c r="D33" s="56" t="s">
        <v>1820</v>
      </c>
      <c r="E33" s="56" t="s">
        <v>1824</v>
      </c>
      <c r="F33" s="56" t="s">
        <v>1827</v>
      </c>
      <c r="G33" s="56" t="s">
        <v>945</v>
      </c>
      <c r="H33" s="56" t="s">
        <v>1824</v>
      </c>
      <c r="I33" s="56" t="s">
        <v>1428</v>
      </c>
      <c r="J33" s="57" t="s">
        <v>1825</v>
      </c>
      <c r="K33" s="42">
        <v>0</v>
      </c>
      <c r="L33" s="42">
        <v>1691.75</v>
      </c>
      <c r="M33" s="42" t="str">
        <f t="shared" si="0"/>
        <v>-</v>
      </c>
      <c r="N33" s="14"/>
      <c r="O33" s="14"/>
      <c r="P33" s="14"/>
      <c r="Q33" s="14"/>
      <c r="R33" s="14"/>
      <c r="S33" s="14"/>
      <c r="T33" s="14"/>
      <c r="U33" s="14"/>
      <c r="V33" s="14"/>
      <c r="W33" s="14"/>
      <c r="X33" s="14"/>
      <c r="Y33" s="14"/>
      <c r="Z33" s="14"/>
      <c r="AA33" s="14"/>
      <c r="AB33" s="14"/>
      <c r="AC33" s="14"/>
      <c r="AD33" s="14"/>
      <c r="AE33" s="14"/>
      <c r="AF33" s="15"/>
      <c r="AG33" s="15"/>
      <c r="AH33" s="15"/>
      <c r="AI33" s="15"/>
      <c r="AJ33" s="15"/>
      <c r="AK33" s="15"/>
      <c r="AL33" s="15"/>
    </row>
    <row r="34" spans="1:38" s="16" customFormat="1" ht="56.25">
      <c r="A34" s="53" t="s">
        <v>628</v>
      </c>
      <c r="B34" s="54" t="s">
        <v>945</v>
      </c>
      <c r="C34" s="55" t="s">
        <v>1823</v>
      </c>
      <c r="D34" s="56" t="s">
        <v>1820</v>
      </c>
      <c r="E34" s="56" t="s">
        <v>1824</v>
      </c>
      <c r="F34" s="56" t="s">
        <v>1827</v>
      </c>
      <c r="G34" s="56" t="s">
        <v>945</v>
      </c>
      <c r="H34" s="56" t="s">
        <v>1824</v>
      </c>
      <c r="I34" s="56" t="s">
        <v>1829</v>
      </c>
      <c r="J34" s="57" t="s">
        <v>1825</v>
      </c>
      <c r="K34" s="42">
        <v>0</v>
      </c>
      <c r="L34" s="42">
        <v>375551.12</v>
      </c>
      <c r="M34" s="42" t="str">
        <f t="shared" si="0"/>
        <v>-</v>
      </c>
      <c r="N34" s="14"/>
      <c r="O34" s="14"/>
      <c r="P34" s="14"/>
      <c r="Q34" s="14"/>
      <c r="R34" s="14"/>
      <c r="S34" s="14"/>
      <c r="T34" s="14"/>
      <c r="U34" s="14"/>
      <c r="V34" s="14"/>
      <c r="W34" s="14"/>
      <c r="X34" s="14"/>
      <c r="Y34" s="14"/>
      <c r="Z34" s="14"/>
      <c r="AA34" s="14"/>
      <c r="AB34" s="14"/>
      <c r="AC34" s="14"/>
      <c r="AD34" s="14"/>
      <c r="AE34" s="14"/>
      <c r="AF34" s="15"/>
      <c r="AG34" s="15"/>
      <c r="AH34" s="15"/>
      <c r="AI34" s="15"/>
      <c r="AJ34" s="15"/>
      <c r="AK34" s="15"/>
      <c r="AL34" s="15"/>
    </row>
    <row r="35" spans="1:38" s="16" customFormat="1" ht="45">
      <c r="A35" s="53" t="s">
        <v>984</v>
      </c>
      <c r="B35" s="54" t="s">
        <v>945</v>
      </c>
      <c r="C35" s="55" t="s">
        <v>1823</v>
      </c>
      <c r="D35" s="56" t="s">
        <v>1820</v>
      </c>
      <c r="E35" s="56" t="s">
        <v>1824</v>
      </c>
      <c r="F35" s="56" t="s">
        <v>1827</v>
      </c>
      <c r="G35" s="56" t="s">
        <v>945</v>
      </c>
      <c r="H35" s="56" t="s">
        <v>1824</v>
      </c>
      <c r="I35" s="56" t="s">
        <v>649</v>
      </c>
      <c r="J35" s="57" t="s">
        <v>1825</v>
      </c>
      <c r="K35" s="42">
        <v>0</v>
      </c>
      <c r="L35" s="42">
        <v>622.8</v>
      </c>
      <c r="M35" s="42" t="str">
        <f t="shared" si="0"/>
        <v>-</v>
      </c>
      <c r="N35" s="14"/>
      <c r="O35" s="14"/>
      <c r="P35" s="14"/>
      <c r="Q35" s="14"/>
      <c r="R35" s="14"/>
      <c r="S35" s="14"/>
      <c r="T35" s="14"/>
      <c r="U35" s="14"/>
      <c r="V35" s="14"/>
      <c r="W35" s="14"/>
      <c r="X35" s="14"/>
      <c r="Y35" s="14"/>
      <c r="Z35" s="14"/>
      <c r="AA35" s="14"/>
      <c r="AB35" s="14"/>
      <c r="AC35" s="14"/>
      <c r="AD35" s="14"/>
      <c r="AE35" s="14"/>
      <c r="AF35" s="15"/>
      <c r="AG35" s="15"/>
      <c r="AH35" s="15"/>
      <c r="AI35" s="15"/>
      <c r="AJ35" s="15"/>
      <c r="AK35" s="15"/>
      <c r="AL35" s="15"/>
    </row>
    <row r="36" spans="1:38" s="16" customFormat="1" ht="67.5">
      <c r="A36" s="53" t="s">
        <v>700</v>
      </c>
      <c r="B36" s="54" t="s">
        <v>945</v>
      </c>
      <c r="C36" s="55" t="s">
        <v>1823</v>
      </c>
      <c r="D36" s="56" t="s">
        <v>1820</v>
      </c>
      <c r="E36" s="56" t="s">
        <v>1824</v>
      </c>
      <c r="F36" s="56" t="s">
        <v>1827</v>
      </c>
      <c r="G36" s="56" t="s">
        <v>650</v>
      </c>
      <c r="H36" s="56" t="s">
        <v>1824</v>
      </c>
      <c r="I36" s="56" t="s">
        <v>1822</v>
      </c>
      <c r="J36" s="57" t="s">
        <v>1825</v>
      </c>
      <c r="K36" s="42">
        <f>407286.22-125086.22</f>
        <v>282200</v>
      </c>
      <c r="L36" s="42">
        <f>L37+L39+L38</f>
        <v>285217.04</v>
      </c>
      <c r="M36" s="42" t="str">
        <f t="shared" si="0"/>
        <v>-</v>
      </c>
      <c r="N36" s="14"/>
      <c r="O36" s="14"/>
      <c r="P36" s="14"/>
      <c r="Q36" s="14"/>
      <c r="R36" s="14"/>
      <c r="S36" s="14"/>
      <c r="T36" s="14"/>
      <c r="U36" s="14"/>
      <c r="V36" s="14"/>
      <c r="W36" s="14"/>
      <c r="X36" s="14"/>
      <c r="Y36" s="14"/>
      <c r="Z36" s="14"/>
      <c r="AA36" s="14"/>
      <c r="AB36" s="14"/>
      <c r="AC36" s="14"/>
      <c r="AD36" s="14"/>
      <c r="AE36" s="14"/>
      <c r="AF36" s="15"/>
      <c r="AG36" s="15"/>
      <c r="AH36" s="15"/>
      <c r="AI36" s="15"/>
      <c r="AJ36" s="15"/>
      <c r="AK36" s="15"/>
      <c r="AL36" s="15"/>
    </row>
    <row r="37" spans="1:38" s="16" customFormat="1" ht="78.75">
      <c r="A37" s="53" t="s">
        <v>629</v>
      </c>
      <c r="B37" s="54" t="s">
        <v>945</v>
      </c>
      <c r="C37" s="55" t="s">
        <v>1823</v>
      </c>
      <c r="D37" s="56" t="s">
        <v>1820</v>
      </c>
      <c r="E37" s="56" t="s">
        <v>1824</v>
      </c>
      <c r="F37" s="56" t="s">
        <v>1827</v>
      </c>
      <c r="G37" s="56" t="s">
        <v>650</v>
      </c>
      <c r="H37" s="56" t="s">
        <v>1824</v>
      </c>
      <c r="I37" s="56" t="s">
        <v>1828</v>
      </c>
      <c r="J37" s="57" t="s">
        <v>1825</v>
      </c>
      <c r="K37" s="42">
        <v>0</v>
      </c>
      <c r="L37" s="42">
        <v>273605.8</v>
      </c>
      <c r="M37" s="42" t="str">
        <f t="shared" si="0"/>
        <v>-</v>
      </c>
      <c r="N37" s="14"/>
      <c r="O37" s="14"/>
      <c r="P37" s="14"/>
      <c r="Q37" s="14"/>
      <c r="R37" s="14"/>
      <c r="S37" s="14"/>
      <c r="T37" s="14"/>
      <c r="U37" s="14"/>
      <c r="V37" s="14"/>
      <c r="W37" s="14"/>
      <c r="X37" s="14"/>
      <c r="Y37" s="14"/>
      <c r="Z37" s="14"/>
      <c r="AA37" s="14"/>
      <c r="AB37" s="14"/>
      <c r="AC37" s="14"/>
      <c r="AD37" s="14"/>
      <c r="AE37" s="14"/>
      <c r="AF37" s="15"/>
      <c r="AG37" s="15"/>
      <c r="AH37" s="15"/>
      <c r="AI37" s="15"/>
      <c r="AJ37" s="15"/>
      <c r="AK37" s="15"/>
      <c r="AL37" s="15"/>
    </row>
    <row r="38" spans="1:38" s="16" customFormat="1" ht="67.5">
      <c r="A38" s="53" t="s">
        <v>630</v>
      </c>
      <c r="B38" s="54" t="s">
        <v>945</v>
      </c>
      <c r="C38" s="55" t="s">
        <v>1823</v>
      </c>
      <c r="D38" s="56" t="s">
        <v>1820</v>
      </c>
      <c r="E38" s="56" t="s">
        <v>1824</v>
      </c>
      <c r="F38" s="56" t="s">
        <v>1827</v>
      </c>
      <c r="G38" s="56" t="s">
        <v>650</v>
      </c>
      <c r="H38" s="56" t="s">
        <v>1824</v>
      </c>
      <c r="I38" s="56" t="s">
        <v>1773</v>
      </c>
      <c r="J38" s="57" t="s">
        <v>1825</v>
      </c>
      <c r="K38" s="42">
        <v>0</v>
      </c>
      <c r="L38" s="42">
        <v>3064.33</v>
      </c>
      <c r="M38" s="42" t="str">
        <f t="shared" si="0"/>
        <v>-</v>
      </c>
      <c r="N38" s="14"/>
      <c r="O38" s="14"/>
      <c r="P38" s="14"/>
      <c r="Q38" s="14"/>
      <c r="R38" s="14"/>
      <c r="S38" s="14"/>
      <c r="T38" s="14"/>
      <c r="U38" s="14"/>
      <c r="V38" s="14"/>
      <c r="W38" s="14"/>
      <c r="X38" s="14"/>
      <c r="Y38" s="14"/>
      <c r="Z38" s="14"/>
      <c r="AA38" s="14"/>
      <c r="AB38" s="14"/>
      <c r="AC38" s="14"/>
      <c r="AD38" s="14"/>
      <c r="AE38" s="14"/>
      <c r="AF38" s="15"/>
      <c r="AG38" s="15"/>
      <c r="AH38" s="15"/>
      <c r="AI38" s="15"/>
      <c r="AJ38" s="15"/>
      <c r="AK38" s="15"/>
      <c r="AL38" s="15"/>
    </row>
    <row r="39" spans="1:38" s="30" customFormat="1" ht="78.75">
      <c r="A39" s="53" t="s">
        <v>631</v>
      </c>
      <c r="B39" s="54" t="s">
        <v>945</v>
      </c>
      <c r="C39" s="55" t="s">
        <v>1823</v>
      </c>
      <c r="D39" s="56" t="s">
        <v>1820</v>
      </c>
      <c r="E39" s="56" t="s">
        <v>1824</v>
      </c>
      <c r="F39" s="56" t="s">
        <v>1827</v>
      </c>
      <c r="G39" s="56" t="s">
        <v>650</v>
      </c>
      <c r="H39" s="56" t="s">
        <v>1824</v>
      </c>
      <c r="I39" s="56" t="s">
        <v>1829</v>
      </c>
      <c r="J39" s="57" t="s">
        <v>1825</v>
      </c>
      <c r="K39" s="42">
        <v>0</v>
      </c>
      <c r="L39" s="42">
        <v>8546.91</v>
      </c>
      <c r="M39" s="42" t="str">
        <f t="shared" si="0"/>
        <v>-</v>
      </c>
      <c r="N39" s="28"/>
      <c r="O39" s="28"/>
      <c r="P39" s="28"/>
      <c r="Q39" s="28"/>
      <c r="R39" s="28"/>
      <c r="S39" s="28"/>
      <c r="T39" s="28"/>
      <c r="U39" s="28"/>
      <c r="V39" s="28"/>
      <c r="W39" s="28"/>
      <c r="X39" s="28"/>
      <c r="Y39" s="28"/>
      <c r="Z39" s="28"/>
      <c r="AA39" s="28"/>
      <c r="AB39" s="28"/>
      <c r="AC39" s="28"/>
      <c r="AD39" s="28"/>
      <c r="AE39" s="28"/>
      <c r="AF39" s="29"/>
      <c r="AG39" s="29"/>
      <c r="AH39" s="29"/>
      <c r="AI39" s="29"/>
      <c r="AJ39" s="29"/>
      <c r="AK39" s="29"/>
      <c r="AL39" s="29"/>
    </row>
    <row r="40" spans="1:38" s="30" customFormat="1" ht="22.5">
      <c r="A40" s="53" t="s">
        <v>701</v>
      </c>
      <c r="B40" s="54" t="s">
        <v>945</v>
      </c>
      <c r="C40" s="55" t="s">
        <v>1823</v>
      </c>
      <c r="D40" s="56" t="s">
        <v>1820</v>
      </c>
      <c r="E40" s="56" t="s">
        <v>1824</v>
      </c>
      <c r="F40" s="56" t="s">
        <v>1827</v>
      </c>
      <c r="G40" s="56" t="s">
        <v>1655</v>
      </c>
      <c r="H40" s="56" t="s">
        <v>1824</v>
      </c>
      <c r="I40" s="56" t="s">
        <v>1822</v>
      </c>
      <c r="J40" s="57" t="s">
        <v>1825</v>
      </c>
      <c r="K40" s="42">
        <f>1726305.9-887705.9</f>
        <v>838599.9999999999</v>
      </c>
      <c r="L40" s="42">
        <f>L41+L42+L43+L44</f>
        <v>653775.34</v>
      </c>
      <c r="M40" s="42">
        <f t="shared" si="0"/>
        <v>184824.65999999992</v>
      </c>
      <c r="N40" s="28"/>
      <c r="O40" s="28"/>
      <c r="P40" s="28"/>
      <c r="Q40" s="28"/>
      <c r="R40" s="28"/>
      <c r="S40" s="28"/>
      <c r="T40" s="28"/>
      <c r="U40" s="28"/>
      <c r="V40" s="28"/>
      <c r="W40" s="28"/>
      <c r="X40" s="28"/>
      <c r="Y40" s="28"/>
      <c r="Z40" s="28"/>
      <c r="AA40" s="28"/>
      <c r="AB40" s="28"/>
      <c r="AC40" s="28"/>
      <c r="AD40" s="28"/>
      <c r="AE40" s="28"/>
      <c r="AF40" s="29"/>
      <c r="AG40" s="29"/>
      <c r="AH40" s="29"/>
      <c r="AI40" s="29"/>
      <c r="AJ40" s="29"/>
      <c r="AK40" s="29"/>
      <c r="AL40" s="29"/>
    </row>
    <row r="41" spans="1:38" s="30" customFormat="1" ht="45">
      <c r="A41" s="53" t="s">
        <v>632</v>
      </c>
      <c r="B41" s="54" t="s">
        <v>945</v>
      </c>
      <c r="C41" s="55" t="s">
        <v>1823</v>
      </c>
      <c r="D41" s="56" t="s">
        <v>1820</v>
      </c>
      <c r="E41" s="56" t="s">
        <v>1824</v>
      </c>
      <c r="F41" s="56" t="s">
        <v>1827</v>
      </c>
      <c r="G41" s="56" t="s">
        <v>1655</v>
      </c>
      <c r="H41" s="56" t="s">
        <v>1824</v>
      </c>
      <c r="I41" s="56" t="s">
        <v>1828</v>
      </c>
      <c r="J41" s="57" t="s">
        <v>1825</v>
      </c>
      <c r="K41" s="42">
        <v>0</v>
      </c>
      <c r="L41" s="42">
        <v>625220.51</v>
      </c>
      <c r="M41" s="42" t="str">
        <f t="shared" si="0"/>
        <v>-</v>
      </c>
      <c r="N41" s="28"/>
      <c r="O41" s="28"/>
      <c r="P41" s="28"/>
      <c r="Q41" s="28"/>
      <c r="R41" s="28"/>
      <c r="S41" s="28"/>
      <c r="T41" s="28"/>
      <c r="U41" s="28"/>
      <c r="V41" s="28"/>
      <c r="W41" s="28"/>
      <c r="X41" s="28"/>
      <c r="Y41" s="28"/>
      <c r="Z41" s="28"/>
      <c r="AA41" s="28"/>
      <c r="AB41" s="28"/>
      <c r="AC41" s="28"/>
      <c r="AD41" s="28"/>
      <c r="AE41" s="28"/>
      <c r="AF41" s="29"/>
      <c r="AG41" s="29"/>
      <c r="AH41" s="29"/>
      <c r="AI41" s="29"/>
      <c r="AJ41" s="29"/>
      <c r="AK41" s="29"/>
      <c r="AL41" s="29"/>
    </row>
    <row r="42" spans="1:38" s="16" customFormat="1" ht="33.75">
      <c r="A42" s="53" t="s">
        <v>633</v>
      </c>
      <c r="B42" s="54" t="s">
        <v>945</v>
      </c>
      <c r="C42" s="55" t="s">
        <v>1823</v>
      </c>
      <c r="D42" s="56" t="s">
        <v>1820</v>
      </c>
      <c r="E42" s="56" t="s">
        <v>1824</v>
      </c>
      <c r="F42" s="56" t="s">
        <v>1827</v>
      </c>
      <c r="G42" s="56" t="s">
        <v>1655</v>
      </c>
      <c r="H42" s="56" t="s">
        <v>1824</v>
      </c>
      <c r="I42" s="56" t="s">
        <v>1773</v>
      </c>
      <c r="J42" s="57" t="s">
        <v>1825</v>
      </c>
      <c r="K42" s="42">
        <v>0</v>
      </c>
      <c r="L42" s="42">
        <v>10764.09</v>
      </c>
      <c r="M42" s="42" t="str">
        <f t="shared" si="0"/>
        <v>-</v>
      </c>
      <c r="N42" s="14"/>
      <c r="O42" s="14"/>
      <c r="P42" s="14"/>
      <c r="Q42" s="14"/>
      <c r="R42" s="14"/>
      <c r="S42" s="14"/>
      <c r="T42" s="14"/>
      <c r="U42" s="14"/>
      <c r="V42" s="14"/>
      <c r="W42" s="14"/>
      <c r="X42" s="14"/>
      <c r="Y42" s="14"/>
      <c r="Z42" s="14"/>
      <c r="AA42" s="14"/>
      <c r="AB42" s="14"/>
      <c r="AC42" s="14"/>
      <c r="AD42" s="14"/>
      <c r="AE42" s="14"/>
      <c r="AF42" s="15"/>
      <c r="AG42" s="15"/>
      <c r="AH42" s="15"/>
      <c r="AI42" s="15"/>
      <c r="AJ42" s="15"/>
      <c r="AK42" s="15"/>
      <c r="AL42" s="15"/>
    </row>
    <row r="43" spans="1:38" s="16" customFormat="1" ht="45">
      <c r="A43" s="53" t="s">
        <v>634</v>
      </c>
      <c r="B43" s="54" t="s">
        <v>945</v>
      </c>
      <c r="C43" s="55" t="s">
        <v>1823</v>
      </c>
      <c r="D43" s="56" t="s">
        <v>1820</v>
      </c>
      <c r="E43" s="56" t="s">
        <v>1824</v>
      </c>
      <c r="F43" s="56" t="s">
        <v>1827</v>
      </c>
      <c r="G43" s="56" t="s">
        <v>1655</v>
      </c>
      <c r="H43" s="56" t="s">
        <v>1824</v>
      </c>
      <c r="I43" s="56" t="s">
        <v>1829</v>
      </c>
      <c r="J43" s="57" t="s">
        <v>1825</v>
      </c>
      <c r="K43" s="42">
        <v>0</v>
      </c>
      <c r="L43" s="42">
        <v>17870.74</v>
      </c>
      <c r="M43" s="42" t="str">
        <f t="shared" si="0"/>
        <v>-</v>
      </c>
      <c r="N43" s="14"/>
      <c r="O43" s="14"/>
      <c r="P43" s="14"/>
      <c r="Q43" s="14"/>
      <c r="R43" s="14"/>
      <c r="S43" s="14"/>
      <c r="T43" s="14"/>
      <c r="U43" s="14"/>
      <c r="V43" s="14"/>
      <c r="W43" s="14"/>
      <c r="X43" s="14"/>
      <c r="Y43" s="14"/>
      <c r="Z43" s="14"/>
      <c r="AA43" s="14"/>
      <c r="AB43" s="14"/>
      <c r="AC43" s="14"/>
      <c r="AD43" s="14"/>
      <c r="AE43" s="14"/>
      <c r="AF43" s="15"/>
      <c r="AG43" s="15"/>
      <c r="AH43" s="15"/>
      <c r="AI43" s="15"/>
      <c r="AJ43" s="15"/>
      <c r="AK43" s="15"/>
      <c r="AL43" s="15"/>
    </row>
    <row r="44" spans="1:38" s="16" customFormat="1" ht="33.75">
      <c r="A44" s="53" t="s">
        <v>635</v>
      </c>
      <c r="B44" s="54" t="s">
        <v>945</v>
      </c>
      <c r="C44" s="55" t="s">
        <v>1823</v>
      </c>
      <c r="D44" s="56" t="s">
        <v>1820</v>
      </c>
      <c r="E44" s="56" t="s">
        <v>1824</v>
      </c>
      <c r="F44" s="56" t="s">
        <v>1827</v>
      </c>
      <c r="G44" s="56" t="s">
        <v>1655</v>
      </c>
      <c r="H44" s="56" t="s">
        <v>1824</v>
      </c>
      <c r="I44" s="56" t="s">
        <v>649</v>
      </c>
      <c r="J44" s="57" t="s">
        <v>1825</v>
      </c>
      <c r="K44" s="42">
        <v>0</v>
      </c>
      <c r="L44" s="42">
        <v>-80</v>
      </c>
      <c r="M44" s="42">
        <f t="shared" si="0"/>
        <v>80</v>
      </c>
      <c r="N44" s="14"/>
      <c r="O44" s="14"/>
      <c r="P44" s="14"/>
      <c r="Q44" s="14"/>
      <c r="R44" s="14"/>
      <c r="S44" s="14"/>
      <c r="T44" s="14"/>
      <c r="U44" s="14"/>
      <c r="V44" s="14"/>
      <c r="W44" s="14"/>
      <c r="X44" s="14"/>
      <c r="Y44" s="14"/>
      <c r="Z44" s="14"/>
      <c r="AA44" s="14"/>
      <c r="AB44" s="14"/>
      <c r="AC44" s="14"/>
      <c r="AD44" s="14"/>
      <c r="AE44" s="14"/>
      <c r="AF44" s="15"/>
      <c r="AG44" s="15"/>
      <c r="AH44" s="15"/>
      <c r="AI44" s="15"/>
      <c r="AJ44" s="15"/>
      <c r="AK44" s="15"/>
      <c r="AL44" s="15"/>
    </row>
    <row r="45" spans="1:38" s="16" customFormat="1" ht="56.25">
      <c r="A45" s="53" t="s">
        <v>1772</v>
      </c>
      <c r="B45" s="54" t="s">
        <v>945</v>
      </c>
      <c r="C45" s="55" t="s">
        <v>1823</v>
      </c>
      <c r="D45" s="56" t="s">
        <v>1820</v>
      </c>
      <c r="E45" s="56" t="s">
        <v>1824</v>
      </c>
      <c r="F45" s="56" t="s">
        <v>1827</v>
      </c>
      <c r="G45" s="56" t="s">
        <v>1691</v>
      </c>
      <c r="H45" s="56" t="s">
        <v>1824</v>
      </c>
      <c r="I45" s="56" t="s">
        <v>1822</v>
      </c>
      <c r="J45" s="57" t="s">
        <v>1825</v>
      </c>
      <c r="K45" s="42">
        <f>3349.1+5650.9</f>
        <v>9000</v>
      </c>
      <c r="L45" s="42">
        <f>L46</f>
        <v>8064.84</v>
      </c>
      <c r="M45" s="42">
        <f t="shared" si="0"/>
        <v>935.1599999999999</v>
      </c>
      <c r="N45" s="14"/>
      <c r="O45" s="14"/>
      <c r="P45" s="14"/>
      <c r="Q45" s="14"/>
      <c r="R45" s="14"/>
      <c r="S45" s="14"/>
      <c r="T45" s="14"/>
      <c r="U45" s="14"/>
      <c r="V45" s="14"/>
      <c r="W45" s="14"/>
      <c r="X45" s="14"/>
      <c r="Y45" s="14"/>
      <c r="Z45" s="14"/>
      <c r="AA45" s="14"/>
      <c r="AB45" s="14"/>
      <c r="AC45" s="14"/>
      <c r="AD45" s="14"/>
      <c r="AE45" s="14"/>
      <c r="AF45" s="15"/>
      <c r="AG45" s="15"/>
      <c r="AH45" s="15"/>
      <c r="AI45" s="15"/>
      <c r="AJ45" s="15"/>
      <c r="AK45" s="15"/>
      <c r="AL45" s="15"/>
    </row>
    <row r="46" spans="1:38" s="16" customFormat="1" ht="67.5">
      <c r="A46" s="53" t="s">
        <v>636</v>
      </c>
      <c r="B46" s="54" t="s">
        <v>945</v>
      </c>
      <c r="C46" s="55" t="s">
        <v>1823</v>
      </c>
      <c r="D46" s="56" t="s">
        <v>1820</v>
      </c>
      <c r="E46" s="56" t="s">
        <v>1824</v>
      </c>
      <c r="F46" s="56" t="s">
        <v>1827</v>
      </c>
      <c r="G46" s="56" t="s">
        <v>1691</v>
      </c>
      <c r="H46" s="56" t="s">
        <v>1824</v>
      </c>
      <c r="I46" s="56" t="s">
        <v>1828</v>
      </c>
      <c r="J46" s="57" t="s">
        <v>1825</v>
      </c>
      <c r="K46" s="42">
        <v>0</v>
      </c>
      <c r="L46" s="42">
        <v>8064.84</v>
      </c>
      <c r="M46" s="42" t="str">
        <f t="shared" si="0"/>
        <v>-</v>
      </c>
      <c r="N46" s="14"/>
      <c r="O46" s="14"/>
      <c r="P46" s="14"/>
      <c r="Q46" s="14"/>
      <c r="R46" s="14"/>
      <c r="S46" s="14"/>
      <c r="T46" s="14"/>
      <c r="U46" s="14"/>
      <c r="V46" s="14"/>
      <c r="W46" s="14"/>
      <c r="X46" s="14"/>
      <c r="Y46" s="14"/>
      <c r="Z46" s="14"/>
      <c r="AA46" s="14"/>
      <c r="AB46" s="14"/>
      <c r="AC46" s="14"/>
      <c r="AD46" s="14"/>
      <c r="AE46" s="14"/>
      <c r="AF46" s="15"/>
      <c r="AG46" s="15"/>
      <c r="AH46" s="15"/>
      <c r="AI46" s="15"/>
      <c r="AJ46" s="15"/>
      <c r="AK46" s="15"/>
      <c r="AL46" s="15"/>
    </row>
    <row r="47" spans="1:38" s="16" customFormat="1" ht="22.5">
      <c r="A47" s="48" t="s">
        <v>1699</v>
      </c>
      <c r="B47" s="32" t="s">
        <v>945</v>
      </c>
      <c r="C47" s="49">
        <v>100</v>
      </c>
      <c r="D47" s="50" t="s">
        <v>1820</v>
      </c>
      <c r="E47" s="50" t="s">
        <v>1693</v>
      </c>
      <c r="F47" s="50" t="s">
        <v>1821</v>
      </c>
      <c r="G47" s="50" t="s">
        <v>1819</v>
      </c>
      <c r="H47" s="50" t="s">
        <v>1821</v>
      </c>
      <c r="I47" s="50" t="s">
        <v>1822</v>
      </c>
      <c r="J47" s="51" t="s">
        <v>1819</v>
      </c>
      <c r="K47" s="52">
        <f>K48</f>
        <v>11098400</v>
      </c>
      <c r="L47" s="52">
        <f>L48</f>
        <v>11653903.33</v>
      </c>
      <c r="M47" s="52" t="str">
        <f t="shared" si="0"/>
        <v>-</v>
      </c>
      <c r="N47" s="14"/>
      <c r="O47" s="14"/>
      <c r="P47" s="14"/>
      <c r="Q47" s="14"/>
      <c r="R47" s="14"/>
      <c r="S47" s="14"/>
      <c r="T47" s="14"/>
      <c r="U47" s="14"/>
      <c r="V47" s="14"/>
      <c r="W47" s="14"/>
      <c r="X47" s="14"/>
      <c r="Y47" s="14"/>
      <c r="Z47" s="14"/>
      <c r="AA47" s="14"/>
      <c r="AB47" s="14"/>
      <c r="AC47" s="14"/>
      <c r="AD47" s="14"/>
      <c r="AE47" s="14"/>
      <c r="AF47" s="15"/>
      <c r="AG47" s="15"/>
      <c r="AH47" s="15"/>
      <c r="AI47" s="15"/>
      <c r="AJ47" s="15"/>
      <c r="AK47" s="15"/>
      <c r="AL47" s="15"/>
    </row>
    <row r="48" spans="1:38" s="16" customFormat="1" ht="22.5">
      <c r="A48" s="48" t="s">
        <v>1700</v>
      </c>
      <c r="B48" s="32" t="s">
        <v>945</v>
      </c>
      <c r="C48" s="49">
        <v>100</v>
      </c>
      <c r="D48" s="50" t="s">
        <v>1820</v>
      </c>
      <c r="E48" s="50" t="s">
        <v>1693</v>
      </c>
      <c r="F48" s="50" t="s">
        <v>1827</v>
      </c>
      <c r="G48" s="50" t="s">
        <v>1819</v>
      </c>
      <c r="H48" s="50" t="s">
        <v>1824</v>
      </c>
      <c r="I48" s="50" t="s">
        <v>1822</v>
      </c>
      <c r="J48" s="51" t="s">
        <v>1825</v>
      </c>
      <c r="K48" s="52">
        <f>K49+K50+K51+K52</f>
        <v>11098400</v>
      </c>
      <c r="L48" s="52">
        <f>L49+L50+L51+L52</f>
        <v>11653903.33</v>
      </c>
      <c r="M48" s="52" t="str">
        <f t="shared" si="0"/>
        <v>-</v>
      </c>
      <c r="N48" s="14"/>
      <c r="O48" s="14"/>
      <c r="P48" s="14"/>
      <c r="Q48" s="14"/>
      <c r="R48" s="14"/>
      <c r="S48" s="14"/>
      <c r="T48" s="14"/>
      <c r="U48" s="14"/>
      <c r="V48" s="14"/>
      <c r="W48" s="14"/>
      <c r="X48" s="14"/>
      <c r="Y48" s="14"/>
      <c r="Z48" s="14"/>
      <c r="AA48" s="14"/>
      <c r="AB48" s="14"/>
      <c r="AC48" s="14"/>
      <c r="AD48" s="14"/>
      <c r="AE48" s="14"/>
      <c r="AF48" s="15"/>
      <c r="AG48" s="15"/>
      <c r="AH48" s="15"/>
      <c r="AI48" s="15"/>
      <c r="AJ48" s="15"/>
      <c r="AK48" s="15"/>
      <c r="AL48" s="15"/>
    </row>
    <row r="49" spans="1:38" s="16" customFormat="1" ht="45">
      <c r="A49" s="53" t="s">
        <v>1724</v>
      </c>
      <c r="B49" s="54" t="s">
        <v>945</v>
      </c>
      <c r="C49" s="55">
        <v>100</v>
      </c>
      <c r="D49" s="56" t="s">
        <v>1820</v>
      </c>
      <c r="E49" s="56" t="s">
        <v>1693</v>
      </c>
      <c r="F49" s="56" t="s">
        <v>1827</v>
      </c>
      <c r="G49" s="56" t="s">
        <v>1701</v>
      </c>
      <c r="H49" s="56" t="s">
        <v>1824</v>
      </c>
      <c r="I49" s="56" t="s">
        <v>1822</v>
      </c>
      <c r="J49" s="57" t="s">
        <v>1825</v>
      </c>
      <c r="K49" s="42">
        <v>3542100</v>
      </c>
      <c r="L49" s="58">
        <v>3983992.66</v>
      </c>
      <c r="M49" s="58" t="str">
        <f t="shared" si="0"/>
        <v>-</v>
      </c>
      <c r="N49" s="14"/>
      <c r="O49" s="14"/>
      <c r="P49" s="14"/>
      <c r="Q49" s="14"/>
      <c r="R49" s="14"/>
      <c r="S49" s="14"/>
      <c r="T49" s="14"/>
      <c r="U49" s="14"/>
      <c r="V49" s="14"/>
      <c r="W49" s="14"/>
      <c r="X49" s="14"/>
      <c r="Y49" s="14"/>
      <c r="Z49" s="14"/>
      <c r="AA49" s="14"/>
      <c r="AB49" s="14"/>
      <c r="AC49" s="14"/>
      <c r="AD49" s="14"/>
      <c r="AE49" s="14"/>
      <c r="AF49" s="15"/>
      <c r="AG49" s="15"/>
      <c r="AH49" s="15"/>
      <c r="AI49" s="15"/>
      <c r="AJ49" s="15"/>
      <c r="AK49" s="15"/>
      <c r="AL49" s="15"/>
    </row>
    <row r="50" spans="1:38" s="16" customFormat="1" ht="45">
      <c r="A50" s="53" t="s">
        <v>1725</v>
      </c>
      <c r="B50" s="54" t="s">
        <v>945</v>
      </c>
      <c r="C50" s="55">
        <v>100</v>
      </c>
      <c r="D50" s="56" t="s">
        <v>1820</v>
      </c>
      <c r="E50" s="56" t="s">
        <v>1693</v>
      </c>
      <c r="F50" s="56" t="s">
        <v>1827</v>
      </c>
      <c r="G50" s="56" t="s">
        <v>1599</v>
      </c>
      <c r="H50" s="56" t="s">
        <v>1824</v>
      </c>
      <c r="I50" s="56" t="s">
        <v>1822</v>
      </c>
      <c r="J50" s="57" t="s">
        <v>1825</v>
      </c>
      <c r="K50" s="42">
        <v>74300</v>
      </c>
      <c r="L50" s="58">
        <v>60813.89</v>
      </c>
      <c r="M50" s="58">
        <f t="shared" si="0"/>
        <v>13486.11</v>
      </c>
      <c r="N50" s="14"/>
      <c r="O50" s="14"/>
      <c r="P50" s="14"/>
      <c r="Q50" s="14"/>
      <c r="R50" s="14"/>
      <c r="S50" s="14"/>
      <c r="T50" s="14"/>
      <c r="U50" s="14"/>
      <c r="V50" s="14"/>
      <c r="W50" s="14"/>
      <c r="X50" s="14"/>
      <c r="Y50" s="14"/>
      <c r="Z50" s="14"/>
      <c r="AA50" s="14"/>
      <c r="AB50" s="14"/>
      <c r="AC50" s="14"/>
      <c r="AD50" s="14"/>
      <c r="AE50" s="14"/>
      <c r="AF50" s="15"/>
      <c r="AG50" s="15"/>
      <c r="AH50" s="15"/>
      <c r="AI50" s="15"/>
      <c r="AJ50" s="15"/>
      <c r="AK50" s="15"/>
      <c r="AL50" s="15"/>
    </row>
    <row r="51" spans="1:38" s="30" customFormat="1" ht="45">
      <c r="A51" s="53" t="s">
        <v>1532</v>
      </c>
      <c r="B51" s="54" t="s">
        <v>945</v>
      </c>
      <c r="C51" s="55">
        <v>100</v>
      </c>
      <c r="D51" s="56" t="s">
        <v>1820</v>
      </c>
      <c r="E51" s="56" t="s">
        <v>1693</v>
      </c>
      <c r="F51" s="56" t="s">
        <v>1827</v>
      </c>
      <c r="G51" s="56" t="s">
        <v>532</v>
      </c>
      <c r="H51" s="56" t="s">
        <v>1824</v>
      </c>
      <c r="I51" s="56" t="s">
        <v>1822</v>
      </c>
      <c r="J51" s="57" t="s">
        <v>1825</v>
      </c>
      <c r="K51" s="42">
        <v>8201700</v>
      </c>
      <c r="L51" s="58">
        <v>8199179.11</v>
      </c>
      <c r="M51" s="58">
        <f t="shared" si="0"/>
        <v>2520.8899999996647</v>
      </c>
      <c r="N51" s="28"/>
      <c r="O51" s="28"/>
      <c r="P51" s="28"/>
      <c r="Q51" s="28"/>
      <c r="R51" s="28"/>
      <c r="S51" s="28"/>
      <c r="T51" s="28"/>
      <c r="U51" s="28"/>
      <c r="V51" s="28"/>
      <c r="W51" s="28"/>
      <c r="X51" s="28"/>
      <c r="Y51" s="28"/>
      <c r="Z51" s="28"/>
      <c r="AA51" s="28"/>
      <c r="AB51" s="28"/>
      <c r="AC51" s="28"/>
      <c r="AD51" s="28"/>
      <c r="AE51" s="28"/>
      <c r="AF51" s="29"/>
      <c r="AG51" s="29"/>
      <c r="AH51" s="29"/>
      <c r="AI51" s="29"/>
      <c r="AJ51" s="29"/>
      <c r="AK51" s="29"/>
      <c r="AL51" s="29"/>
    </row>
    <row r="52" spans="1:38" s="30" customFormat="1" ht="45">
      <c r="A52" s="53" t="s">
        <v>1533</v>
      </c>
      <c r="B52" s="54" t="s">
        <v>945</v>
      </c>
      <c r="C52" s="55">
        <v>100</v>
      </c>
      <c r="D52" s="56" t="s">
        <v>1820</v>
      </c>
      <c r="E52" s="56" t="s">
        <v>1693</v>
      </c>
      <c r="F52" s="56" t="s">
        <v>1827</v>
      </c>
      <c r="G52" s="56" t="s">
        <v>542</v>
      </c>
      <c r="H52" s="56" t="s">
        <v>1824</v>
      </c>
      <c r="I52" s="56" t="s">
        <v>1822</v>
      </c>
      <c r="J52" s="57" t="s">
        <v>1825</v>
      </c>
      <c r="K52" s="42">
        <v>-719700</v>
      </c>
      <c r="L52" s="58">
        <v>-590082.33</v>
      </c>
      <c r="M52" s="58" t="str">
        <f t="shared" si="0"/>
        <v>-</v>
      </c>
      <c r="N52" s="28"/>
      <c r="O52" s="28"/>
      <c r="P52" s="28"/>
      <c r="Q52" s="28"/>
      <c r="R52" s="28"/>
      <c r="S52" s="28"/>
      <c r="T52" s="28"/>
      <c r="U52" s="28"/>
      <c r="V52" s="28"/>
      <c r="W52" s="28"/>
      <c r="X52" s="28"/>
      <c r="Y52" s="28"/>
      <c r="Z52" s="28"/>
      <c r="AA52" s="28"/>
      <c r="AB52" s="28"/>
      <c r="AC52" s="28"/>
      <c r="AD52" s="28"/>
      <c r="AE52" s="28"/>
      <c r="AF52" s="29"/>
      <c r="AG52" s="29"/>
      <c r="AH52" s="29"/>
      <c r="AI52" s="29"/>
      <c r="AJ52" s="29"/>
      <c r="AK52" s="29"/>
      <c r="AL52" s="29"/>
    </row>
    <row r="53" spans="1:38" s="30" customFormat="1" ht="15.75">
      <c r="A53" s="48" t="s">
        <v>1524</v>
      </c>
      <c r="B53" s="32" t="s">
        <v>945</v>
      </c>
      <c r="C53" s="49" t="s">
        <v>1823</v>
      </c>
      <c r="D53" s="50" t="s">
        <v>1820</v>
      </c>
      <c r="E53" s="50" t="s">
        <v>1692</v>
      </c>
      <c r="F53" s="50" t="s">
        <v>1821</v>
      </c>
      <c r="G53" s="50" t="s">
        <v>1819</v>
      </c>
      <c r="H53" s="50" t="s">
        <v>1821</v>
      </c>
      <c r="I53" s="50" t="s">
        <v>1822</v>
      </c>
      <c r="J53" s="51" t="s">
        <v>1819</v>
      </c>
      <c r="K53" s="52">
        <f>K54+K65+K69</f>
        <v>28275500</v>
      </c>
      <c r="L53" s="52">
        <f>L54+L65+L69</f>
        <v>27796955.28</v>
      </c>
      <c r="M53" s="52">
        <f t="shared" si="0"/>
        <v>478544.7199999988</v>
      </c>
      <c r="N53" s="28"/>
      <c r="O53" s="28"/>
      <c r="P53" s="28"/>
      <c r="Q53" s="28"/>
      <c r="R53" s="28"/>
      <c r="S53" s="28"/>
      <c r="T53" s="28"/>
      <c r="U53" s="28"/>
      <c r="V53" s="28"/>
      <c r="W53" s="28"/>
      <c r="X53" s="28"/>
      <c r="Y53" s="28"/>
      <c r="Z53" s="28"/>
      <c r="AA53" s="28"/>
      <c r="AB53" s="28"/>
      <c r="AC53" s="28"/>
      <c r="AD53" s="28"/>
      <c r="AE53" s="28"/>
      <c r="AF53" s="29"/>
      <c r="AG53" s="29"/>
      <c r="AH53" s="29"/>
      <c r="AI53" s="29"/>
      <c r="AJ53" s="29"/>
      <c r="AK53" s="29"/>
      <c r="AL53" s="29"/>
    </row>
    <row r="54" spans="1:38" s="30" customFormat="1" ht="15.75">
      <c r="A54" s="53" t="s">
        <v>1525</v>
      </c>
      <c r="B54" s="54" t="s">
        <v>945</v>
      </c>
      <c r="C54" s="55" t="s">
        <v>1823</v>
      </c>
      <c r="D54" s="56" t="s">
        <v>1820</v>
      </c>
      <c r="E54" s="56" t="s">
        <v>1692</v>
      </c>
      <c r="F54" s="56" t="s">
        <v>1827</v>
      </c>
      <c r="G54" s="56" t="s">
        <v>1819</v>
      </c>
      <c r="H54" s="56" t="s">
        <v>1827</v>
      </c>
      <c r="I54" s="56" t="s">
        <v>1822</v>
      </c>
      <c r="J54" s="57" t="s">
        <v>1825</v>
      </c>
      <c r="K54" s="42">
        <f>K55+K60</f>
        <v>27658500</v>
      </c>
      <c r="L54" s="42">
        <f>L55+L60</f>
        <v>26987374.21</v>
      </c>
      <c r="M54" s="42">
        <f t="shared" si="0"/>
        <v>671125.7899999991</v>
      </c>
      <c r="N54" s="28"/>
      <c r="O54" s="28"/>
      <c r="P54" s="28"/>
      <c r="Q54" s="28"/>
      <c r="R54" s="28"/>
      <c r="S54" s="28"/>
      <c r="T54" s="28"/>
      <c r="U54" s="28"/>
      <c r="V54" s="28"/>
      <c r="W54" s="28"/>
      <c r="X54" s="28"/>
      <c r="Y54" s="28"/>
      <c r="Z54" s="28"/>
      <c r="AA54" s="28"/>
      <c r="AB54" s="28"/>
      <c r="AC54" s="28"/>
      <c r="AD54" s="28"/>
      <c r="AE54" s="28"/>
      <c r="AF54" s="29"/>
      <c r="AG54" s="29"/>
      <c r="AH54" s="29"/>
      <c r="AI54" s="29"/>
      <c r="AJ54" s="29"/>
      <c r="AK54" s="29"/>
      <c r="AL54" s="29"/>
    </row>
    <row r="55" spans="1:38" s="16" customFormat="1" ht="15">
      <c r="A55" s="53" t="s">
        <v>1525</v>
      </c>
      <c r="B55" s="54" t="s">
        <v>945</v>
      </c>
      <c r="C55" s="55" t="s">
        <v>1823</v>
      </c>
      <c r="D55" s="56" t="s">
        <v>1820</v>
      </c>
      <c r="E55" s="56" t="s">
        <v>1692</v>
      </c>
      <c r="F55" s="56" t="s">
        <v>1827</v>
      </c>
      <c r="G55" s="56" t="s">
        <v>945</v>
      </c>
      <c r="H55" s="56" t="s">
        <v>1827</v>
      </c>
      <c r="I55" s="56" t="s">
        <v>1822</v>
      </c>
      <c r="J55" s="57" t="s">
        <v>1825</v>
      </c>
      <c r="K55" s="42">
        <f>29245300-1654404.24</f>
        <v>27590895.76</v>
      </c>
      <c r="L55" s="58">
        <f>SUM(L56:L59)</f>
        <v>26928176.54</v>
      </c>
      <c r="M55" s="58">
        <f t="shared" si="0"/>
        <v>662719.2200000025</v>
      </c>
      <c r="N55" s="14"/>
      <c r="O55" s="14"/>
      <c r="P55" s="14"/>
      <c r="Q55" s="14"/>
      <c r="R55" s="14"/>
      <c r="S55" s="14"/>
      <c r="T55" s="14"/>
      <c r="U55" s="14"/>
      <c r="V55" s="14"/>
      <c r="W55" s="14"/>
      <c r="X55" s="14"/>
      <c r="Y55" s="14"/>
      <c r="Z55" s="14"/>
      <c r="AA55" s="14"/>
      <c r="AB55" s="14"/>
      <c r="AC55" s="14"/>
      <c r="AD55" s="14"/>
      <c r="AE55" s="14"/>
      <c r="AF55" s="15"/>
      <c r="AG55" s="15"/>
      <c r="AH55" s="15"/>
      <c r="AI55" s="15"/>
      <c r="AJ55" s="15"/>
      <c r="AK55" s="15"/>
      <c r="AL55" s="15"/>
    </row>
    <row r="56" spans="1:38" s="16" customFormat="1" ht="33.75">
      <c r="A56" s="53" t="s">
        <v>2135</v>
      </c>
      <c r="B56" s="54" t="s">
        <v>945</v>
      </c>
      <c r="C56" s="55" t="s">
        <v>1823</v>
      </c>
      <c r="D56" s="56" t="s">
        <v>1820</v>
      </c>
      <c r="E56" s="56" t="s">
        <v>1692</v>
      </c>
      <c r="F56" s="56" t="s">
        <v>1827</v>
      </c>
      <c r="G56" s="56" t="s">
        <v>945</v>
      </c>
      <c r="H56" s="56" t="s">
        <v>1827</v>
      </c>
      <c r="I56" s="56" t="s">
        <v>1828</v>
      </c>
      <c r="J56" s="57" t="s">
        <v>1825</v>
      </c>
      <c r="K56" s="42">
        <v>0</v>
      </c>
      <c r="L56" s="58">
        <v>26540993.54</v>
      </c>
      <c r="M56" s="58" t="str">
        <f t="shared" si="0"/>
        <v>-</v>
      </c>
      <c r="N56" s="14"/>
      <c r="O56" s="14"/>
      <c r="P56" s="14"/>
      <c r="Q56" s="14"/>
      <c r="R56" s="14"/>
      <c r="S56" s="14"/>
      <c r="T56" s="14"/>
      <c r="U56" s="14"/>
      <c r="V56" s="14"/>
      <c r="W56" s="14"/>
      <c r="X56" s="14"/>
      <c r="Y56" s="14"/>
      <c r="Z56" s="14"/>
      <c r="AA56" s="14"/>
      <c r="AB56" s="14"/>
      <c r="AC56" s="14"/>
      <c r="AD56" s="14"/>
      <c r="AE56" s="14"/>
      <c r="AF56" s="15"/>
      <c r="AG56" s="15"/>
      <c r="AH56" s="15"/>
      <c r="AI56" s="15"/>
      <c r="AJ56" s="15"/>
      <c r="AK56" s="15"/>
      <c r="AL56" s="15"/>
    </row>
    <row r="57" spans="1:38" s="30" customFormat="1" ht="22.5">
      <c r="A57" s="53" t="s">
        <v>637</v>
      </c>
      <c r="B57" s="54" t="s">
        <v>945</v>
      </c>
      <c r="C57" s="55" t="s">
        <v>1823</v>
      </c>
      <c r="D57" s="56" t="s">
        <v>1820</v>
      </c>
      <c r="E57" s="56" t="s">
        <v>1692</v>
      </c>
      <c r="F57" s="56" t="s">
        <v>1827</v>
      </c>
      <c r="G57" s="56" t="s">
        <v>945</v>
      </c>
      <c r="H57" s="56" t="s">
        <v>1827</v>
      </c>
      <c r="I57" s="56" t="s">
        <v>1773</v>
      </c>
      <c r="J57" s="57" t="s">
        <v>1825</v>
      </c>
      <c r="K57" s="42">
        <v>0</v>
      </c>
      <c r="L57" s="58">
        <v>148999.96</v>
      </c>
      <c r="M57" s="58" t="str">
        <f t="shared" si="0"/>
        <v>-</v>
      </c>
      <c r="N57" s="28"/>
      <c r="O57" s="28"/>
      <c r="P57" s="28"/>
      <c r="Q57" s="28"/>
      <c r="R57" s="28"/>
      <c r="S57" s="28"/>
      <c r="T57" s="28"/>
      <c r="U57" s="28"/>
      <c r="V57" s="28"/>
      <c r="W57" s="28"/>
      <c r="X57" s="28"/>
      <c r="Y57" s="28"/>
      <c r="Z57" s="28"/>
      <c r="AA57" s="28"/>
      <c r="AB57" s="28"/>
      <c r="AC57" s="28"/>
      <c r="AD57" s="28"/>
      <c r="AE57" s="28"/>
      <c r="AF57" s="29"/>
      <c r="AG57" s="29"/>
      <c r="AH57" s="29"/>
      <c r="AI57" s="29"/>
      <c r="AJ57" s="29"/>
      <c r="AK57" s="29"/>
      <c r="AL57" s="29"/>
    </row>
    <row r="58" spans="1:38" s="30" customFormat="1" ht="33.75">
      <c r="A58" s="53" t="s">
        <v>638</v>
      </c>
      <c r="B58" s="54" t="s">
        <v>945</v>
      </c>
      <c r="C58" s="55" t="s">
        <v>1823</v>
      </c>
      <c r="D58" s="56" t="s">
        <v>1820</v>
      </c>
      <c r="E58" s="56" t="s">
        <v>1692</v>
      </c>
      <c r="F58" s="56" t="s">
        <v>1827</v>
      </c>
      <c r="G58" s="56" t="s">
        <v>945</v>
      </c>
      <c r="H58" s="56" t="s">
        <v>1827</v>
      </c>
      <c r="I58" s="56" t="s">
        <v>1829</v>
      </c>
      <c r="J58" s="57" t="s">
        <v>1825</v>
      </c>
      <c r="K58" s="42">
        <v>0</v>
      </c>
      <c r="L58" s="58">
        <v>242832.04</v>
      </c>
      <c r="M58" s="58" t="str">
        <f t="shared" si="0"/>
        <v>-</v>
      </c>
      <c r="N58" s="28"/>
      <c r="O58" s="28"/>
      <c r="P58" s="28"/>
      <c r="Q58" s="28"/>
      <c r="R58" s="28"/>
      <c r="S58" s="28"/>
      <c r="T58" s="28"/>
      <c r="U58" s="28"/>
      <c r="V58" s="28"/>
      <c r="W58" s="28"/>
      <c r="X58" s="28"/>
      <c r="Y58" s="28"/>
      <c r="Z58" s="28"/>
      <c r="AA58" s="28"/>
      <c r="AB58" s="28"/>
      <c r="AC58" s="28"/>
      <c r="AD58" s="28"/>
      <c r="AE58" s="28"/>
      <c r="AF58" s="29"/>
      <c r="AG58" s="29"/>
      <c r="AH58" s="29"/>
      <c r="AI58" s="29"/>
      <c r="AJ58" s="29"/>
      <c r="AK58" s="29"/>
      <c r="AL58" s="29"/>
    </row>
    <row r="59" spans="1:38" s="30" customFormat="1" ht="22.5">
      <c r="A59" s="53" t="s">
        <v>639</v>
      </c>
      <c r="B59" s="54" t="s">
        <v>945</v>
      </c>
      <c r="C59" s="55" t="s">
        <v>1823</v>
      </c>
      <c r="D59" s="56" t="s">
        <v>1820</v>
      </c>
      <c r="E59" s="56" t="s">
        <v>1692</v>
      </c>
      <c r="F59" s="56" t="s">
        <v>1827</v>
      </c>
      <c r="G59" s="56" t="s">
        <v>945</v>
      </c>
      <c r="H59" s="56" t="s">
        <v>1827</v>
      </c>
      <c r="I59" s="56" t="s">
        <v>649</v>
      </c>
      <c r="J59" s="57" t="s">
        <v>1825</v>
      </c>
      <c r="K59" s="42">
        <v>0</v>
      </c>
      <c r="L59" s="58">
        <v>-4649</v>
      </c>
      <c r="M59" s="58">
        <f t="shared" si="0"/>
        <v>4649</v>
      </c>
      <c r="N59" s="28"/>
      <c r="O59" s="28"/>
      <c r="P59" s="28"/>
      <c r="Q59" s="28"/>
      <c r="R59" s="28"/>
      <c r="S59" s="28"/>
      <c r="T59" s="28"/>
      <c r="U59" s="28"/>
      <c r="V59" s="28"/>
      <c r="W59" s="28"/>
      <c r="X59" s="28"/>
      <c r="Y59" s="28"/>
      <c r="Z59" s="28"/>
      <c r="AA59" s="28"/>
      <c r="AB59" s="28"/>
      <c r="AC59" s="28"/>
      <c r="AD59" s="28"/>
      <c r="AE59" s="28"/>
      <c r="AF59" s="29"/>
      <c r="AG59" s="29"/>
      <c r="AH59" s="29"/>
      <c r="AI59" s="29"/>
      <c r="AJ59" s="29"/>
      <c r="AK59" s="29"/>
      <c r="AL59" s="29"/>
    </row>
    <row r="60" spans="1:38" s="16" customFormat="1" ht="22.5">
      <c r="A60" s="53" t="s">
        <v>640</v>
      </c>
      <c r="B60" s="54" t="s">
        <v>945</v>
      </c>
      <c r="C60" s="55" t="s">
        <v>1823</v>
      </c>
      <c r="D60" s="56" t="s">
        <v>1820</v>
      </c>
      <c r="E60" s="56" t="s">
        <v>1692</v>
      </c>
      <c r="F60" s="56" t="s">
        <v>1827</v>
      </c>
      <c r="G60" s="56" t="s">
        <v>650</v>
      </c>
      <c r="H60" s="56" t="s">
        <v>1827</v>
      </c>
      <c r="I60" s="56" t="s">
        <v>1822</v>
      </c>
      <c r="J60" s="57" t="s">
        <v>1825</v>
      </c>
      <c r="K60" s="42">
        <v>67604.24</v>
      </c>
      <c r="L60" s="58">
        <f>SUM(L61:L64)</f>
        <v>59197.66999999999</v>
      </c>
      <c r="M60" s="58">
        <f t="shared" si="0"/>
        <v>8406.570000000014</v>
      </c>
      <c r="N60" s="14"/>
      <c r="O60" s="14"/>
      <c r="P60" s="14"/>
      <c r="Q60" s="14"/>
      <c r="R60" s="14"/>
      <c r="S60" s="14"/>
      <c r="T60" s="14"/>
      <c r="U60" s="14"/>
      <c r="V60" s="14"/>
      <c r="W60" s="14"/>
      <c r="X60" s="14"/>
      <c r="Y60" s="14"/>
      <c r="Z60" s="14"/>
      <c r="AA60" s="14"/>
      <c r="AB60" s="14"/>
      <c r="AC60" s="14"/>
      <c r="AD60" s="14"/>
      <c r="AE60" s="14"/>
      <c r="AF60" s="15"/>
      <c r="AG60" s="15"/>
      <c r="AH60" s="15"/>
      <c r="AI60" s="15"/>
      <c r="AJ60" s="15"/>
      <c r="AK60" s="15"/>
      <c r="AL60" s="15"/>
    </row>
    <row r="61" spans="1:38" s="16" customFormat="1" ht="45">
      <c r="A61" s="53" t="s">
        <v>641</v>
      </c>
      <c r="B61" s="54" t="s">
        <v>945</v>
      </c>
      <c r="C61" s="55" t="s">
        <v>1823</v>
      </c>
      <c r="D61" s="56" t="s">
        <v>1820</v>
      </c>
      <c r="E61" s="56" t="s">
        <v>1692</v>
      </c>
      <c r="F61" s="56" t="s">
        <v>1827</v>
      </c>
      <c r="G61" s="56" t="s">
        <v>650</v>
      </c>
      <c r="H61" s="56" t="s">
        <v>1827</v>
      </c>
      <c r="I61" s="56" t="s">
        <v>1828</v>
      </c>
      <c r="J61" s="57" t="s">
        <v>1825</v>
      </c>
      <c r="K61" s="42">
        <v>0</v>
      </c>
      <c r="L61" s="58">
        <v>44486.88</v>
      </c>
      <c r="M61" s="58" t="str">
        <f t="shared" si="0"/>
        <v>-</v>
      </c>
      <c r="N61" s="14"/>
      <c r="O61" s="14"/>
      <c r="P61" s="14"/>
      <c r="Q61" s="14"/>
      <c r="R61" s="14"/>
      <c r="S61" s="14"/>
      <c r="T61" s="14"/>
      <c r="U61" s="14"/>
      <c r="V61" s="14"/>
      <c r="W61" s="14"/>
      <c r="X61" s="14"/>
      <c r="Y61" s="14"/>
      <c r="Z61" s="14"/>
      <c r="AA61" s="14"/>
      <c r="AB61" s="14"/>
      <c r="AC61" s="14"/>
      <c r="AD61" s="14"/>
      <c r="AE61" s="14"/>
      <c r="AF61" s="15"/>
      <c r="AG61" s="15"/>
      <c r="AH61" s="15"/>
      <c r="AI61" s="15"/>
      <c r="AJ61" s="15"/>
      <c r="AK61" s="15"/>
      <c r="AL61" s="15"/>
    </row>
    <row r="62" spans="1:38" s="16" customFormat="1" ht="33.75">
      <c r="A62" s="53" t="s">
        <v>642</v>
      </c>
      <c r="B62" s="54" t="s">
        <v>945</v>
      </c>
      <c r="C62" s="55" t="s">
        <v>1823</v>
      </c>
      <c r="D62" s="56" t="s">
        <v>1820</v>
      </c>
      <c r="E62" s="56" t="s">
        <v>1692</v>
      </c>
      <c r="F62" s="56" t="s">
        <v>1827</v>
      </c>
      <c r="G62" s="56" t="s">
        <v>650</v>
      </c>
      <c r="H62" s="56" t="s">
        <v>1827</v>
      </c>
      <c r="I62" s="56" t="s">
        <v>1773</v>
      </c>
      <c r="J62" s="57" t="s">
        <v>1825</v>
      </c>
      <c r="K62" s="42">
        <v>0</v>
      </c>
      <c r="L62" s="58">
        <v>13979.56</v>
      </c>
      <c r="M62" s="58" t="str">
        <f t="shared" si="0"/>
        <v>-</v>
      </c>
      <c r="N62" s="14"/>
      <c r="O62" s="14"/>
      <c r="P62" s="14"/>
      <c r="Q62" s="14"/>
      <c r="R62" s="14"/>
      <c r="S62" s="14"/>
      <c r="T62" s="14"/>
      <c r="U62" s="14"/>
      <c r="V62" s="14"/>
      <c r="W62" s="14"/>
      <c r="X62" s="14"/>
      <c r="Y62" s="14"/>
      <c r="Z62" s="14"/>
      <c r="AA62" s="14"/>
      <c r="AB62" s="14"/>
      <c r="AC62" s="14"/>
      <c r="AD62" s="14"/>
      <c r="AE62" s="14"/>
      <c r="AF62" s="15"/>
      <c r="AG62" s="15"/>
      <c r="AH62" s="15"/>
      <c r="AI62" s="15"/>
      <c r="AJ62" s="15"/>
      <c r="AK62" s="15"/>
      <c r="AL62" s="15"/>
    </row>
    <row r="63" spans="1:38" s="16" customFormat="1" ht="45">
      <c r="A63" s="53" t="s">
        <v>1770</v>
      </c>
      <c r="B63" s="54" t="s">
        <v>945</v>
      </c>
      <c r="C63" s="55" t="s">
        <v>1823</v>
      </c>
      <c r="D63" s="56" t="s">
        <v>1820</v>
      </c>
      <c r="E63" s="56" t="s">
        <v>1692</v>
      </c>
      <c r="F63" s="56" t="s">
        <v>1827</v>
      </c>
      <c r="G63" s="56" t="s">
        <v>650</v>
      </c>
      <c r="H63" s="56" t="s">
        <v>1827</v>
      </c>
      <c r="I63" s="56" t="s">
        <v>1829</v>
      </c>
      <c r="J63" s="57" t="s">
        <v>1825</v>
      </c>
      <c r="K63" s="42">
        <v>0</v>
      </c>
      <c r="L63" s="58">
        <v>731.24</v>
      </c>
      <c r="M63" s="58" t="str">
        <f t="shared" si="0"/>
        <v>-</v>
      </c>
      <c r="N63" s="14"/>
      <c r="O63" s="14"/>
      <c r="P63" s="14"/>
      <c r="Q63" s="14"/>
      <c r="R63" s="14"/>
      <c r="S63" s="14"/>
      <c r="T63" s="14"/>
      <c r="U63" s="14"/>
      <c r="V63" s="14"/>
      <c r="W63" s="14"/>
      <c r="X63" s="14"/>
      <c r="Y63" s="14"/>
      <c r="Z63" s="14"/>
      <c r="AA63" s="14"/>
      <c r="AB63" s="14"/>
      <c r="AC63" s="14"/>
      <c r="AD63" s="14"/>
      <c r="AE63" s="14"/>
      <c r="AF63" s="15"/>
      <c r="AG63" s="15"/>
      <c r="AH63" s="15"/>
      <c r="AI63" s="15"/>
      <c r="AJ63" s="15"/>
      <c r="AK63" s="15"/>
      <c r="AL63" s="15"/>
    </row>
    <row r="64" spans="1:38" s="30" customFormat="1" ht="22.5">
      <c r="A64" s="53" t="s">
        <v>643</v>
      </c>
      <c r="B64" s="54" t="s">
        <v>945</v>
      </c>
      <c r="C64" s="55" t="s">
        <v>1823</v>
      </c>
      <c r="D64" s="56" t="s">
        <v>1820</v>
      </c>
      <c r="E64" s="56" t="s">
        <v>1692</v>
      </c>
      <c r="F64" s="56" t="s">
        <v>1827</v>
      </c>
      <c r="G64" s="56" t="s">
        <v>650</v>
      </c>
      <c r="H64" s="56" t="s">
        <v>1827</v>
      </c>
      <c r="I64" s="56" t="s">
        <v>649</v>
      </c>
      <c r="J64" s="57" t="s">
        <v>1825</v>
      </c>
      <c r="K64" s="42">
        <v>0</v>
      </c>
      <c r="L64" s="58">
        <v>-0.01</v>
      </c>
      <c r="M64" s="58">
        <f t="shared" si="0"/>
        <v>0.01</v>
      </c>
      <c r="N64" s="28"/>
      <c r="O64" s="28"/>
      <c r="P64" s="28"/>
      <c r="Q64" s="28"/>
      <c r="R64" s="28"/>
      <c r="S64" s="28"/>
      <c r="T64" s="28"/>
      <c r="U64" s="28"/>
      <c r="V64" s="28"/>
      <c r="W64" s="28"/>
      <c r="X64" s="28"/>
      <c r="Y64" s="28"/>
      <c r="Z64" s="28"/>
      <c r="AA64" s="28"/>
      <c r="AB64" s="28"/>
      <c r="AC64" s="28"/>
      <c r="AD64" s="28"/>
      <c r="AE64" s="28"/>
      <c r="AF64" s="29"/>
      <c r="AG64" s="29"/>
      <c r="AH64" s="29"/>
      <c r="AI64" s="29"/>
      <c r="AJ64" s="29"/>
      <c r="AK64" s="29"/>
      <c r="AL64" s="29"/>
    </row>
    <row r="65" spans="1:38" s="30" customFormat="1" ht="15.75">
      <c r="A65" s="53" t="s">
        <v>1603</v>
      </c>
      <c r="B65" s="54" t="s">
        <v>945</v>
      </c>
      <c r="C65" s="55" t="s">
        <v>1823</v>
      </c>
      <c r="D65" s="56" t="s">
        <v>1820</v>
      </c>
      <c r="E65" s="56" t="s">
        <v>1692</v>
      </c>
      <c r="F65" s="56" t="s">
        <v>1693</v>
      </c>
      <c r="G65" s="56" t="s">
        <v>1819</v>
      </c>
      <c r="H65" s="56" t="s">
        <v>1824</v>
      </c>
      <c r="I65" s="56" t="s">
        <v>1822</v>
      </c>
      <c r="J65" s="57" t="s">
        <v>1825</v>
      </c>
      <c r="K65" s="42">
        <f>K66</f>
        <v>430000</v>
      </c>
      <c r="L65" s="42">
        <f>L66</f>
        <v>430675.07</v>
      </c>
      <c r="M65" s="42" t="str">
        <f t="shared" si="0"/>
        <v>-</v>
      </c>
      <c r="N65" s="28"/>
      <c r="O65" s="28"/>
      <c r="P65" s="28"/>
      <c r="Q65" s="28"/>
      <c r="R65" s="28"/>
      <c r="S65" s="28"/>
      <c r="T65" s="28"/>
      <c r="U65" s="28"/>
      <c r="V65" s="28"/>
      <c r="W65" s="28"/>
      <c r="X65" s="28"/>
      <c r="Y65" s="28"/>
      <c r="Z65" s="28"/>
      <c r="AA65" s="28"/>
      <c r="AB65" s="28"/>
      <c r="AC65" s="28"/>
      <c r="AD65" s="28"/>
      <c r="AE65" s="28"/>
      <c r="AF65" s="29"/>
      <c r="AG65" s="29"/>
      <c r="AH65" s="29"/>
      <c r="AI65" s="29"/>
      <c r="AJ65" s="29"/>
      <c r="AK65" s="29"/>
      <c r="AL65" s="29"/>
    </row>
    <row r="66" spans="1:38" s="16" customFormat="1" ht="15">
      <c r="A66" s="53" t="s">
        <v>1603</v>
      </c>
      <c r="B66" s="54" t="s">
        <v>945</v>
      </c>
      <c r="C66" s="55" t="s">
        <v>1823</v>
      </c>
      <c r="D66" s="56" t="s">
        <v>1820</v>
      </c>
      <c r="E66" s="56" t="s">
        <v>1692</v>
      </c>
      <c r="F66" s="56" t="s">
        <v>1693</v>
      </c>
      <c r="G66" s="56" t="s">
        <v>945</v>
      </c>
      <c r="H66" s="56" t="s">
        <v>1824</v>
      </c>
      <c r="I66" s="56" t="s">
        <v>1822</v>
      </c>
      <c r="J66" s="57" t="s">
        <v>1825</v>
      </c>
      <c r="K66" s="42">
        <f>178200+251800</f>
        <v>430000</v>
      </c>
      <c r="L66" s="42">
        <f>L67+L68</f>
        <v>430675.07</v>
      </c>
      <c r="M66" s="42" t="str">
        <f t="shared" si="0"/>
        <v>-</v>
      </c>
      <c r="N66" s="14"/>
      <c r="O66" s="14"/>
      <c r="P66" s="14"/>
      <c r="Q66" s="14"/>
      <c r="R66" s="14"/>
      <c r="S66" s="14"/>
      <c r="T66" s="14"/>
      <c r="U66" s="14"/>
      <c r="V66" s="14"/>
      <c r="W66" s="14"/>
      <c r="X66" s="14"/>
      <c r="Y66" s="14"/>
      <c r="Z66" s="14"/>
      <c r="AA66" s="14"/>
      <c r="AB66" s="14"/>
      <c r="AC66" s="14"/>
      <c r="AD66" s="14"/>
      <c r="AE66" s="14"/>
      <c r="AF66" s="15"/>
      <c r="AG66" s="15"/>
      <c r="AH66" s="15"/>
      <c r="AI66" s="15"/>
      <c r="AJ66" s="15"/>
      <c r="AK66" s="15"/>
      <c r="AL66" s="15"/>
    </row>
    <row r="67" spans="1:38" s="16" customFormat="1" ht="22.5">
      <c r="A67" s="53" t="s">
        <v>2136</v>
      </c>
      <c r="B67" s="54" t="s">
        <v>945</v>
      </c>
      <c r="C67" s="55" t="s">
        <v>1823</v>
      </c>
      <c r="D67" s="56" t="s">
        <v>1820</v>
      </c>
      <c r="E67" s="56" t="s">
        <v>1692</v>
      </c>
      <c r="F67" s="56" t="s">
        <v>1693</v>
      </c>
      <c r="G67" s="56" t="s">
        <v>945</v>
      </c>
      <c r="H67" s="56" t="s">
        <v>1824</v>
      </c>
      <c r="I67" s="56" t="s">
        <v>1828</v>
      </c>
      <c r="J67" s="57" t="s">
        <v>1825</v>
      </c>
      <c r="K67" s="42">
        <v>0</v>
      </c>
      <c r="L67" s="42">
        <v>423170</v>
      </c>
      <c r="M67" s="42" t="str">
        <f t="shared" si="0"/>
        <v>-</v>
      </c>
      <c r="N67" s="14"/>
      <c r="O67" s="14"/>
      <c r="P67" s="14"/>
      <c r="Q67" s="14"/>
      <c r="R67" s="14"/>
      <c r="S67" s="14"/>
      <c r="T67" s="14"/>
      <c r="U67" s="14"/>
      <c r="V67" s="14"/>
      <c r="W67" s="14"/>
      <c r="X67" s="14"/>
      <c r="Y67" s="14"/>
      <c r="Z67" s="14"/>
      <c r="AA67" s="14"/>
      <c r="AB67" s="14"/>
      <c r="AC67" s="14"/>
      <c r="AD67" s="14"/>
      <c r="AE67" s="14"/>
      <c r="AF67" s="15"/>
      <c r="AG67" s="15"/>
      <c r="AH67" s="15"/>
      <c r="AI67" s="15"/>
      <c r="AJ67" s="15"/>
      <c r="AK67" s="15"/>
      <c r="AL67" s="15"/>
    </row>
    <row r="68" spans="1:38" s="30" customFormat="1" ht="15.75">
      <c r="A68" s="53" t="s">
        <v>644</v>
      </c>
      <c r="B68" s="54" t="s">
        <v>945</v>
      </c>
      <c r="C68" s="55" t="s">
        <v>1823</v>
      </c>
      <c r="D68" s="56" t="s">
        <v>1820</v>
      </c>
      <c r="E68" s="56" t="s">
        <v>1692</v>
      </c>
      <c r="F68" s="56" t="s">
        <v>1693</v>
      </c>
      <c r="G68" s="56" t="s">
        <v>945</v>
      </c>
      <c r="H68" s="56" t="s">
        <v>1824</v>
      </c>
      <c r="I68" s="56" t="s">
        <v>1773</v>
      </c>
      <c r="J68" s="57" t="s">
        <v>1825</v>
      </c>
      <c r="K68" s="42">
        <v>0</v>
      </c>
      <c r="L68" s="42">
        <v>7505.07</v>
      </c>
      <c r="M68" s="42" t="str">
        <f t="shared" si="0"/>
        <v>-</v>
      </c>
      <c r="N68" s="28"/>
      <c r="O68" s="28"/>
      <c r="P68" s="28"/>
      <c r="Q68" s="28"/>
      <c r="R68" s="28"/>
      <c r="S68" s="28"/>
      <c r="T68" s="28"/>
      <c r="U68" s="28"/>
      <c r="V68" s="28"/>
      <c r="W68" s="28"/>
      <c r="X68" s="28"/>
      <c r="Y68" s="28"/>
      <c r="Z68" s="28"/>
      <c r="AA68" s="28"/>
      <c r="AB68" s="28"/>
      <c r="AC68" s="28"/>
      <c r="AD68" s="28"/>
      <c r="AE68" s="28"/>
      <c r="AF68" s="29"/>
      <c r="AG68" s="29"/>
      <c r="AH68" s="29"/>
      <c r="AI68" s="29"/>
      <c r="AJ68" s="29"/>
      <c r="AK68" s="29"/>
      <c r="AL68" s="29"/>
    </row>
    <row r="69" spans="1:38" s="30" customFormat="1" ht="15.75">
      <c r="A69" s="53" t="s">
        <v>531</v>
      </c>
      <c r="B69" s="54" t="s">
        <v>945</v>
      </c>
      <c r="C69" s="55" t="s">
        <v>1823</v>
      </c>
      <c r="D69" s="56" t="s">
        <v>1820</v>
      </c>
      <c r="E69" s="56" t="s">
        <v>1692</v>
      </c>
      <c r="F69" s="56" t="s">
        <v>1854</v>
      </c>
      <c r="G69" s="56" t="s">
        <v>1819</v>
      </c>
      <c r="H69" s="56" t="s">
        <v>1827</v>
      </c>
      <c r="I69" s="56" t="s">
        <v>1822</v>
      </c>
      <c r="J69" s="57" t="s">
        <v>1825</v>
      </c>
      <c r="K69" s="42">
        <f>K70</f>
        <v>187000</v>
      </c>
      <c r="L69" s="42">
        <f>L70</f>
        <v>378906</v>
      </c>
      <c r="M69" s="42" t="str">
        <f t="shared" si="0"/>
        <v>-</v>
      </c>
      <c r="N69" s="28"/>
      <c r="O69" s="28"/>
      <c r="P69" s="28"/>
      <c r="Q69" s="28"/>
      <c r="R69" s="28"/>
      <c r="S69" s="28"/>
      <c r="T69" s="28"/>
      <c r="U69" s="28"/>
      <c r="V69" s="28"/>
      <c r="W69" s="28"/>
      <c r="X69" s="28"/>
      <c r="Y69" s="28"/>
      <c r="Z69" s="28"/>
      <c r="AA69" s="28"/>
      <c r="AB69" s="28"/>
      <c r="AC69" s="28"/>
      <c r="AD69" s="28"/>
      <c r="AE69" s="28"/>
      <c r="AF69" s="29"/>
      <c r="AG69" s="29"/>
      <c r="AH69" s="29"/>
      <c r="AI69" s="29"/>
      <c r="AJ69" s="29"/>
      <c r="AK69" s="29"/>
      <c r="AL69" s="29"/>
    </row>
    <row r="70" spans="1:38" s="30" customFormat="1" ht="22.5">
      <c r="A70" s="53" t="s">
        <v>1551</v>
      </c>
      <c r="B70" s="54" t="s">
        <v>945</v>
      </c>
      <c r="C70" s="55" t="s">
        <v>1823</v>
      </c>
      <c r="D70" s="56" t="s">
        <v>1820</v>
      </c>
      <c r="E70" s="56" t="s">
        <v>1692</v>
      </c>
      <c r="F70" s="56" t="s">
        <v>1854</v>
      </c>
      <c r="G70" s="56" t="s">
        <v>650</v>
      </c>
      <c r="H70" s="56" t="s">
        <v>1827</v>
      </c>
      <c r="I70" s="56" t="s">
        <v>1822</v>
      </c>
      <c r="J70" s="57" t="s">
        <v>1825</v>
      </c>
      <c r="K70" s="42">
        <f>189700-2700</f>
        <v>187000</v>
      </c>
      <c r="L70" s="42">
        <f>L71</f>
        <v>378906</v>
      </c>
      <c r="M70" s="42" t="str">
        <f t="shared" si="0"/>
        <v>-</v>
      </c>
      <c r="N70" s="28"/>
      <c r="O70" s="28"/>
      <c r="P70" s="28"/>
      <c r="Q70" s="28"/>
      <c r="R70" s="28"/>
      <c r="S70" s="28"/>
      <c r="T70" s="28"/>
      <c r="U70" s="28"/>
      <c r="V70" s="28"/>
      <c r="W70" s="28"/>
      <c r="X70" s="28"/>
      <c r="Y70" s="28"/>
      <c r="Z70" s="28"/>
      <c r="AA70" s="28"/>
      <c r="AB70" s="28"/>
      <c r="AC70" s="28"/>
      <c r="AD70" s="28"/>
      <c r="AE70" s="28"/>
      <c r="AF70" s="29"/>
      <c r="AG70" s="29"/>
      <c r="AH70" s="29"/>
      <c r="AI70" s="29"/>
      <c r="AJ70" s="29"/>
      <c r="AK70" s="29"/>
      <c r="AL70" s="29"/>
    </row>
    <row r="71" spans="1:38" s="30" customFormat="1" ht="45">
      <c r="A71" s="53" t="s">
        <v>1005</v>
      </c>
      <c r="B71" s="54" t="s">
        <v>945</v>
      </c>
      <c r="C71" s="55" t="s">
        <v>1823</v>
      </c>
      <c r="D71" s="56" t="s">
        <v>1820</v>
      </c>
      <c r="E71" s="56" t="s">
        <v>1692</v>
      </c>
      <c r="F71" s="56" t="s">
        <v>1854</v>
      </c>
      <c r="G71" s="56" t="s">
        <v>650</v>
      </c>
      <c r="H71" s="56" t="s">
        <v>1827</v>
      </c>
      <c r="I71" s="56" t="s">
        <v>1828</v>
      </c>
      <c r="J71" s="57" t="s">
        <v>1825</v>
      </c>
      <c r="K71" s="42">
        <v>0</v>
      </c>
      <c r="L71" s="42">
        <v>378906</v>
      </c>
      <c r="M71" s="42" t="str">
        <f t="shared" si="0"/>
        <v>-</v>
      </c>
      <c r="N71" s="28"/>
      <c r="O71" s="28"/>
      <c r="P71" s="28"/>
      <c r="Q71" s="28"/>
      <c r="R71" s="28"/>
      <c r="S71" s="28"/>
      <c r="T71" s="28"/>
      <c r="U71" s="28"/>
      <c r="V71" s="28"/>
      <c r="W71" s="28"/>
      <c r="X71" s="28"/>
      <c r="Y71" s="28"/>
      <c r="Z71" s="28"/>
      <c r="AA71" s="28"/>
      <c r="AB71" s="28"/>
      <c r="AC71" s="28"/>
      <c r="AD71" s="28"/>
      <c r="AE71" s="28"/>
      <c r="AF71" s="29"/>
      <c r="AG71" s="29"/>
      <c r="AH71" s="29"/>
      <c r="AI71" s="29"/>
      <c r="AJ71" s="29"/>
      <c r="AK71" s="29"/>
      <c r="AL71" s="29"/>
    </row>
    <row r="72" spans="1:38" s="30" customFormat="1" ht="15.75">
      <c r="A72" s="48" t="s">
        <v>1604</v>
      </c>
      <c r="B72" s="32" t="s">
        <v>945</v>
      </c>
      <c r="C72" s="49" t="s">
        <v>1819</v>
      </c>
      <c r="D72" s="50" t="s">
        <v>1820</v>
      </c>
      <c r="E72" s="50" t="s">
        <v>1694</v>
      </c>
      <c r="F72" s="50" t="s">
        <v>1821</v>
      </c>
      <c r="G72" s="50" t="s">
        <v>1819</v>
      </c>
      <c r="H72" s="50" t="s">
        <v>1821</v>
      </c>
      <c r="I72" s="50" t="s">
        <v>1822</v>
      </c>
      <c r="J72" s="51" t="s">
        <v>1819</v>
      </c>
      <c r="K72" s="52">
        <f>K73+K76</f>
        <v>4846000</v>
      </c>
      <c r="L72" s="52">
        <f>L73+L76</f>
        <v>5055867.4</v>
      </c>
      <c r="M72" s="52" t="str">
        <f t="shared" si="0"/>
        <v>-</v>
      </c>
      <c r="N72" s="28"/>
      <c r="O72" s="28"/>
      <c r="P72" s="28"/>
      <c r="Q72" s="28"/>
      <c r="R72" s="28"/>
      <c r="S72" s="28"/>
      <c r="T72" s="28"/>
      <c r="U72" s="28"/>
      <c r="V72" s="28"/>
      <c r="W72" s="28"/>
      <c r="X72" s="28"/>
      <c r="Y72" s="28"/>
      <c r="Z72" s="28"/>
      <c r="AA72" s="28"/>
      <c r="AB72" s="28"/>
      <c r="AC72" s="28"/>
      <c r="AD72" s="28"/>
      <c r="AE72" s="28"/>
      <c r="AF72" s="29"/>
      <c r="AG72" s="29"/>
      <c r="AH72" s="29"/>
      <c r="AI72" s="29"/>
      <c r="AJ72" s="29"/>
      <c r="AK72" s="29"/>
      <c r="AL72" s="29"/>
    </row>
    <row r="73" spans="1:38" s="30" customFormat="1" ht="22.5">
      <c r="A73" s="48" t="s">
        <v>1749</v>
      </c>
      <c r="B73" s="32" t="s">
        <v>945</v>
      </c>
      <c r="C73" s="49" t="s">
        <v>1823</v>
      </c>
      <c r="D73" s="50" t="s">
        <v>1820</v>
      </c>
      <c r="E73" s="50" t="s">
        <v>1694</v>
      </c>
      <c r="F73" s="50" t="s">
        <v>1693</v>
      </c>
      <c r="G73" s="50" t="s">
        <v>1819</v>
      </c>
      <c r="H73" s="50" t="s">
        <v>1824</v>
      </c>
      <c r="I73" s="50" t="s">
        <v>1822</v>
      </c>
      <c r="J73" s="51" t="s">
        <v>1825</v>
      </c>
      <c r="K73" s="52">
        <f>K74</f>
        <v>4346000</v>
      </c>
      <c r="L73" s="52">
        <f>L74</f>
        <v>4487167.4</v>
      </c>
      <c r="M73" s="52" t="str">
        <f t="shared" si="0"/>
        <v>-</v>
      </c>
      <c r="N73" s="28"/>
      <c r="O73" s="28"/>
      <c r="P73" s="28"/>
      <c r="Q73" s="28"/>
      <c r="R73" s="28"/>
      <c r="S73" s="28"/>
      <c r="T73" s="28"/>
      <c r="U73" s="28"/>
      <c r="V73" s="28"/>
      <c r="W73" s="28"/>
      <c r="X73" s="28"/>
      <c r="Y73" s="28"/>
      <c r="Z73" s="28"/>
      <c r="AA73" s="28"/>
      <c r="AB73" s="28"/>
      <c r="AC73" s="28"/>
      <c r="AD73" s="28"/>
      <c r="AE73" s="28"/>
      <c r="AF73" s="29"/>
      <c r="AG73" s="29"/>
      <c r="AH73" s="29"/>
      <c r="AI73" s="29"/>
      <c r="AJ73" s="29"/>
      <c r="AK73" s="29"/>
      <c r="AL73" s="29"/>
    </row>
    <row r="74" spans="1:38" s="16" customFormat="1" ht="22.5">
      <c r="A74" s="53" t="s">
        <v>1689</v>
      </c>
      <c r="B74" s="54" t="s">
        <v>945</v>
      </c>
      <c r="C74" s="55" t="s">
        <v>1823</v>
      </c>
      <c r="D74" s="56" t="s">
        <v>1820</v>
      </c>
      <c r="E74" s="56" t="s">
        <v>1694</v>
      </c>
      <c r="F74" s="56" t="s">
        <v>1693</v>
      </c>
      <c r="G74" s="56" t="s">
        <v>945</v>
      </c>
      <c r="H74" s="56" t="s">
        <v>1824</v>
      </c>
      <c r="I74" s="56" t="s">
        <v>1822</v>
      </c>
      <c r="J74" s="57" t="s">
        <v>1825</v>
      </c>
      <c r="K74" s="42">
        <f>5244800-898800</f>
        <v>4346000</v>
      </c>
      <c r="L74" s="42">
        <f>L75</f>
        <v>4487167.4</v>
      </c>
      <c r="M74" s="42" t="str">
        <f t="shared" si="0"/>
        <v>-</v>
      </c>
      <c r="N74" s="14"/>
      <c r="O74" s="14"/>
      <c r="P74" s="14"/>
      <c r="Q74" s="14"/>
      <c r="R74" s="14"/>
      <c r="S74" s="14"/>
      <c r="T74" s="14"/>
      <c r="U74" s="14"/>
      <c r="V74" s="14"/>
      <c r="W74" s="14"/>
      <c r="X74" s="14"/>
      <c r="Y74" s="14"/>
      <c r="Z74" s="14"/>
      <c r="AA74" s="14"/>
      <c r="AB74" s="14"/>
      <c r="AC74" s="14"/>
      <c r="AD74" s="14"/>
      <c r="AE74" s="14"/>
      <c r="AF74" s="15"/>
      <c r="AG74" s="15"/>
      <c r="AH74" s="15"/>
      <c r="AI74" s="15"/>
      <c r="AJ74" s="15"/>
      <c r="AK74" s="15"/>
      <c r="AL74" s="15"/>
    </row>
    <row r="75" spans="1:38" s="16" customFormat="1" ht="45">
      <c r="A75" s="53" t="s">
        <v>2137</v>
      </c>
      <c r="B75" s="54" t="s">
        <v>945</v>
      </c>
      <c r="C75" s="55" t="s">
        <v>1823</v>
      </c>
      <c r="D75" s="56" t="s">
        <v>1820</v>
      </c>
      <c r="E75" s="56" t="s">
        <v>1694</v>
      </c>
      <c r="F75" s="56" t="s">
        <v>1693</v>
      </c>
      <c r="G75" s="56" t="s">
        <v>945</v>
      </c>
      <c r="H75" s="56" t="s">
        <v>1824</v>
      </c>
      <c r="I75" s="56" t="s">
        <v>1828</v>
      </c>
      <c r="J75" s="57" t="s">
        <v>1825</v>
      </c>
      <c r="K75" s="42">
        <v>0</v>
      </c>
      <c r="L75" s="42">
        <v>4487167.4</v>
      </c>
      <c r="M75" s="42" t="str">
        <f t="shared" si="0"/>
        <v>-</v>
      </c>
      <c r="N75" s="14"/>
      <c r="O75" s="14"/>
      <c r="P75" s="14"/>
      <c r="Q75" s="14"/>
      <c r="R75" s="14"/>
      <c r="S75" s="14"/>
      <c r="T75" s="14"/>
      <c r="U75" s="14"/>
      <c r="V75" s="14"/>
      <c r="W75" s="14"/>
      <c r="X75" s="14"/>
      <c r="Y75" s="14"/>
      <c r="Z75" s="14"/>
      <c r="AA75" s="14"/>
      <c r="AB75" s="14"/>
      <c r="AC75" s="14"/>
      <c r="AD75" s="14"/>
      <c r="AE75" s="14"/>
      <c r="AF75" s="15"/>
      <c r="AG75" s="15"/>
      <c r="AH75" s="15"/>
      <c r="AI75" s="15"/>
      <c r="AJ75" s="15"/>
      <c r="AK75" s="15"/>
      <c r="AL75" s="15"/>
    </row>
    <row r="76" spans="1:38" s="16" customFormat="1" ht="22.5">
      <c r="A76" s="59" t="s">
        <v>1541</v>
      </c>
      <c r="B76" s="32" t="s">
        <v>945</v>
      </c>
      <c r="C76" s="49" t="s">
        <v>1819</v>
      </c>
      <c r="D76" s="60" t="s">
        <v>1820</v>
      </c>
      <c r="E76" s="60" t="s">
        <v>1694</v>
      </c>
      <c r="F76" s="60" t="s">
        <v>1858</v>
      </c>
      <c r="G76" s="60" t="s">
        <v>1819</v>
      </c>
      <c r="H76" s="60" t="s">
        <v>1824</v>
      </c>
      <c r="I76" s="60" t="s">
        <v>1822</v>
      </c>
      <c r="J76" s="61" t="s">
        <v>1825</v>
      </c>
      <c r="K76" s="52">
        <f>K77+K79</f>
        <v>500000</v>
      </c>
      <c r="L76" s="52">
        <f>L77+L79</f>
        <v>568700</v>
      </c>
      <c r="M76" s="52" t="str">
        <f t="shared" si="0"/>
        <v>-</v>
      </c>
      <c r="N76" s="14"/>
      <c r="O76" s="14"/>
      <c r="P76" s="14"/>
      <c r="Q76" s="14"/>
      <c r="R76" s="14"/>
      <c r="S76" s="14"/>
      <c r="T76" s="14"/>
      <c r="U76" s="14"/>
      <c r="V76" s="14"/>
      <c r="W76" s="14"/>
      <c r="X76" s="14"/>
      <c r="Y76" s="14"/>
      <c r="Z76" s="14"/>
      <c r="AA76" s="14"/>
      <c r="AB76" s="14"/>
      <c r="AC76" s="14"/>
      <c r="AD76" s="14"/>
      <c r="AE76" s="14"/>
      <c r="AF76" s="15"/>
      <c r="AG76" s="15"/>
      <c r="AH76" s="15"/>
      <c r="AI76" s="15"/>
      <c r="AJ76" s="15"/>
      <c r="AK76" s="15"/>
      <c r="AL76" s="15"/>
    </row>
    <row r="77" spans="1:38" s="16" customFormat="1" ht="22.5">
      <c r="A77" s="62" t="s">
        <v>1690</v>
      </c>
      <c r="B77" s="54" t="s">
        <v>945</v>
      </c>
      <c r="C77" s="55" t="s">
        <v>1598</v>
      </c>
      <c r="D77" s="63" t="s">
        <v>1820</v>
      </c>
      <c r="E77" s="63" t="s">
        <v>1694</v>
      </c>
      <c r="F77" s="63" t="s">
        <v>1858</v>
      </c>
      <c r="G77" s="63" t="s">
        <v>1859</v>
      </c>
      <c r="H77" s="63" t="s">
        <v>1824</v>
      </c>
      <c r="I77" s="63" t="s">
        <v>1822</v>
      </c>
      <c r="J77" s="64" t="s">
        <v>1825</v>
      </c>
      <c r="K77" s="42">
        <v>60000</v>
      </c>
      <c r="L77" s="42">
        <f>L78</f>
        <v>60000</v>
      </c>
      <c r="M77" s="42" t="str">
        <f t="shared" si="0"/>
        <v>-</v>
      </c>
      <c r="N77" s="14"/>
      <c r="O77" s="14"/>
      <c r="P77" s="14"/>
      <c r="Q77" s="14"/>
      <c r="R77" s="14"/>
      <c r="S77" s="14"/>
      <c r="T77" s="14"/>
      <c r="U77" s="14"/>
      <c r="V77" s="14"/>
      <c r="W77" s="14"/>
      <c r="X77" s="14"/>
      <c r="Y77" s="14"/>
      <c r="Z77" s="14"/>
      <c r="AA77" s="14"/>
      <c r="AB77" s="14"/>
      <c r="AC77" s="14"/>
      <c r="AD77" s="14"/>
      <c r="AE77" s="14"/>
      <c r="AF77" s="15"/>
      <c r="AG77" s="15"/>
      <c r="AH77" s="15"/>
      <c r="AI77" s="15"/>
      <c r="AJ77" s="15"/>
      <c r="AK77" s="15"/>
      <c r="AL77" s="15"/>
    </row>
    <row r="78" spans="1:38" s="16" customFormat="1" ht="33.75">
      <c r="A78" s="62" t="s">
        <v>645</v>
      </c>
      <c r="B78" s="54" t="s">
        <v>945</v>
      </c>
      <c r="C78" s="55" t="s">
        <v>1598</v>
      </c>
      <c r="D78" s="63" t="s">
        <v>1820</v>
      </c>
      <c r="E78" s="63" t="s">
        <v>1694</v>
      </c>
      <c r="F78" s="63" t="s">
        <v>1858</v>
      </c>
      <c r="G78" s="63" t="s">
        <v>1859</v>
      </c>
      <c r="H78" s="63" t="s">
        <v>1824</v>
      </c>
      <c r="I78" s="63" t="s">
        <v>1828</v>
      </c>
      <c r="J78" s="64" t="s">
        <v>1825</v>
      </c>
      <c r="K78" s="42">
        <v>0</v>
      </c>
      <c r="L78" s="42">
        <v>60000</v>
      </c>
      <c r="M78" s="42" t="str">
        <f t="shared" si="0"/>
        <v>-</v>
      </c>
      <c r="N78" s="14"/>
      <c r="O78" s="14"/>
      <c r="P78" s="14"/>
      <c r="Q78" s="14"/>
      <c r="R78" s="14"/>
      <c r="S78" s="14"/>
      <c r="T78" s="14"/>
      <c r="U78" s="14"/>
      <c r="V78" s="14"/>
      <c r="W78" s="14"/>
      <c r="X78" s="14"/>
      <c r="Y78" s="14"/>
      <c r="Z78" s="14"/>
      <c r="AA78" s="14"/>
      <c r="AB78" s="14"/>
      <c r="AC78" s="14"/>
      <c r="AD78" s="14"/>
      <c r="AE78" s="14"/>
      <c r="AF78" s="15"/>
      <c r="AG78" s="15"/>
      <c r="AH78" s="15"/>
      <c r="AI78" s="15"/>
      <c r="AJ78" s="15"/>
      <c r="AK78" s="15"/>
      <c r="AL78" s="15"/>
    </row>
    <row r="79" spans="1:38" s="16" customFormat="1" ht="33.75">
      <c r="A79" s="65" t="s">
        <v>1542</v>
      </c>
      <c r="B79" s="54" t="s">
        <v>945</v>
      </c>
      <c r="C79" s="55" t="s">
        <v>1819</v>
      </c>
      <c r="D79" s="63" t="s">
        <v>1820</v>
      </c>
      <c r="E79" s="63" t="s">
        <v>1694</v>
      </c>
      <c r="F79" s="63" t="s">
        <v>1858</v>
      </c>
      <c r="G79" s="63" t="s">
        <v>1860</v>
      </c>
      <c r="H79" s="63" t="s">
        <v>1824</v>
      </c>
      <c r="I79" s="63" t="s">
        <v>1822</v>
      </c>
      <c r="J79" s="64" t="s">
        <v>1825</v>
      </c>
      <c r="K79" s="42">
        <f>K80</f>
        <v>440000</v>
      </c>
      <c r="L79" s="42">
        <f>L80</f>
        <v>508700</v>
      </c>
      <c r="M79" s="42" t="str">
        <f t="shared" si="0"/>
        <v>-</v>
      </c>
      <c r="N79" s="14"/>
      <c r="O79" s="14"/>
      <c r="P79" s="14"/>
      <c r="Q79" s="14"/>
      <c r="R79" s="14"/>
      <c r="S79" s="14"/>
      <c r="T79" s="14"/>
      <c r="U79" s="14"/>
      <c r="V79" s="14"/>
      <c r="W79" s="14"/>
      <c r="X79" s="14"/>
      <c r="Y79" s="14"/>
      <c r="Z79" s="14"/>
      <c r="AA79" s="14"/>
      <c r="AB79" s="14"/>
      <c r="AC79" s="14"/>
      <c r="AD79" s="14"/>
      <c r="AE79" s="14"/>
      <c r="AF79" s="15"/>
      <c r="AG79" s="15"/>
      <c r="AH79" s="15"/>
      <c r="AI79" s="15"/>
      <c r="AJ79" s="15"/>
      <c r="AK79" s="15"/>
      <c r="AL79" s="15"/>
    </row>
    <row r="80" spans="1:38" s="16" customFormat="1" ht="56.25">
      <c r="A80" s="66" t="s">
        <v>1590</v>
      </c>
      <c r="B80" s="54" t="s">
        <v>945</v>
      </c>
      <c r="C80" s="55" t="s">
        <v>1861</v>
      </c>
      <c r="D80" s="63" t="s">
        <v>1820</v>
      </c>
      <c r="E80" s="63" t="s">
        <v>1694</v>
      </c>
      <c r="F80" s="63" t="s">
        <v>1858</v>
      </c>
      <c r="G80" s="63" t="s">
        <v>1862</v>
      </c>
      <c r="H80" s="63" t="s">
        <v>1824</v>
      </c>
      <c r="I80" s="63" t="s">
        <v>1822</v>
      </c>
      <c r="J80" s="64" t="s">
        <v>1825</v>
      </c>
      <c r="K80" s="42">
        <f>599600-159600</f>
        <v>440000</v>
      </c>
      <c r="L80" s="58">
        <f>L81</f>
        <v>508700</v>
      </c>
      <c r="M80" s="58" t="str">
        <f t="shared" si="0"/>
        <v>-</v>
      </c>
      <c r="N80" s="14"/>
      <c r="O80" s="14"/>
      <c r="P80" s="14"/>
      <c r="Q80" s="14"/>
      <c r="R80" s="14"/>
      <c r="S80" s="14"/>
      <c r="T80" s="14"/>
      <c r="U80" s="14"/>
      <c r="V80" s="14"/>
      <c r="W80" s="14"/>
      <c r="X80" s="14"/>
      <c r="Y80" s="14"/>
      <c r="Z80" s="14"/>
      <c r="AA80" s="14"/>
      <c r="AB80" s="14"/>
      <c r="AC80" s="14"/>
      <c r="AD80" s="14"/>
      <c r="AE80" s="14"/>
      <c r="AF80" s="15"/>
      <c r="AG80" s="15"/>
      <c r="AH80" s="15"/>
      <c r="AI80" s="15"/>
      <c r="AJ80" s="15"/>
      <c r="AK80" s="15"/>
      <c r="AL80" s="15"/>
    </row>
    <row r="81" spans="1:38" s="30" customFormat="1" ht="67.5">
      <c r="A81" s="66" t="s">
        <v>646</v>
      </c>
      <c r="B81" s="54" t="s">
        <v>945</v>
      </c>
      <c r="C81" s="55" t="s">
        <v>1861</v>
      </c>
      <c r="D81" s="63" t="s">
        <v>1820</v>
      </c>
      <c r="E81" s="63" t="s">
        <v>1694</v>
      </c>
      <c r="F81" s="63" t="s">
        <v>1858</v>
      </c>
      <c r="G81" s="63" t="s">
        <v>1862</v>
      </c>
      <c r="H81" s="63" t="s">
        <v>1824</v>
      </c>
      <c r="I81" s="63" t="s">
        <v>1828</v>
      </c>
      <c r="J81" s="64" t="s">
        <v>1825</v>
      </c>
      <c r="K81" s="42">
        <v>0</v>
      </c>
      <c r="L81" s="58">
        <v>508700</v>
      </c>
      <c r="M81" s="58" t="str">
        <f t="shared" si="0"/>
        <v>-</v>
      </c>
      <c r="N81" s="28"/>
      <c r="O81" s="28"/>
      <c r="P81" s="28"/>
      <c r="Q81" s="28"/>
      <c r="R81" s="28"/>
      <c r="S81" s="28"/>
      <c r="T81" s="28"/>
      <c r="U81" s="28"/>
      <c r="V81" s="28"/>
      <c r="W81" s="28"/>
      <c r="X81" s="28"/>
      <c r="Y81" s="28"/>
      <c r="Z81" s="28"/>
      <c r="AA81" s="28"/>
      <c r="AB81" s="28"/>
      <c r="AC81" s="28"/>
      <c r="AD81" s="28"/>
      <c r="AE81" s="28"/>
      <c r="AF81" s="29"/>
      <c r="AG81" s="29"/>
      <c r="AH81" s="29"/>
      <c r="AI81" s="29"/>
      <c r="AJ81" s="29"/>
      <c r="AK81" s="29"/>
      <c r="AL81" s="29"/>
    </row>
    <row r="82" spans="1:38" s="16" customFormat="1" ht="22.5">
      <c r="A82" s="67" t="s">
        <v>1591</v>
      </c>
      <c r="B82" s="32" t="s">
        <v>945</v>
      </c>
      <c r="C82" s="49" t="s">
        <v>1819</v>
      </c>
      <c r="D82" s="60" t="s">
        <v>1820</v>
      </c>
      <c r="E82" s="60" t="s">
        <v>1865</v>
      </c>
      <c r="F82" s="60" t="s">
        <v>1821</v>
      </c>
      <c r="G82" s="60" t="s">
        <v>1819</v>
      </c>
      <c r="H82" s="60" t="s">
        <v>1821</v>
      </c>
      <c r="I82" s="60" t="s">
        <v>1822</v>
      </c>
      <c r="J82" s="61" t="s">
        <v>1819</v>
      </c>
      <c r="K82" s="52">
        <f>K83+K85+K88+K108+K111</f>
        <v>134841415.42</v>
      </c>
      <c r="L82" s="52">
        <f>L83+L85+L88+L108+L111</f>
        <v>130683247.82999998</v>
      </c>
      <c r="M82" s="52">
        <f aca="true" t="shared" si="1" ref="M82:M145">IF(K82-L82&gt;0,K82-L82,"-")</f>
        <v>4158167.5900000036</v>
      </c>
      <c r="N82" s="14"/>
      <c r="O82" s="14"/>
      <c r="P82" s="14"/>
      <c r="Q82" s="14"/>
      <c r="R82" s="14"/>
      <c r="S82" s="14"/>
      <c r="T82" s="14"/>
      <c r="U82" s="14"/>
      <c r="V82" s="14"/>
      <c r="W82" s="14"/>
      <c r="X82" s="14"/>
      <c r="Y82" s="14"/>
      <c r="Z82" s="14"/>
      <c r="AA82" s="14"/>
      <c r="AB82" s="14"/>
      <c r="AC82" s="14"/>
      <c r="AD82" s="14"/>
      <c r="AE82" s="14"/>
      <c r="AF82" s="15"/>
      <c r="AG82" s="15"/>
      <c r="AH82" s="15"/>
      <c r="AI82" s="15"/>
      <c r="AJ82" s="15"/>
      <c r="AK82" s="15"/>
      <c r="AL82" s="15"/>
    </row>
    <row r="83" spans="1:38" s="16" customFormat="1" ht="45">
      <c r="A83" s="67" t="s">
        <v>1592</v>
      </c>
      <c r="B83" s="32" t="s">
        <v>945</v>
      </c>
      <c r="C83" s="49" t="s">
        <v>1819</v>
      </c>
      <c r="D83" s="60" t="s">
        <v>1820</v>
      </c>
      <c r="E83" s="60" t="s">
        <v>1865</v>
      </c>
      <c r="F83" s="60" t="s">
        <v>1824</v>
      </c>
      <c r="G83" s="60" t="s">
        <v>1819</v>
      </c>
      <c r="H83" s="60" t="s">
        <v>1821</v>
      </c>
      <c r="I83" s="60" t="s">
        <v>1822</v>
      </c>
      <c r="J83" s="61" t="s">
        <v>1866</v>
      </c>
      <c r="K83" s="52">
        <f>K84</f>
        <v>247980</v>
      </c>
      <c r="L83" s="52">
        <f>L84</f>
        <v>248081.78</v>
      </c>
      <c r="M83" s="52" t="str">
        <f t="shared" si="1"/>
        <v>-</v>
      </c>
      <c r="N83" s="14"/>
      <c r="O83" s="14"/>
      <c r="P83" s="14"/>
      <c r="Q83" s="14"/>
      <c r="R83" s="14"/>
      <c r="S83" s="14"/>
      <c r="T83" s="14"/>
      <c r="U83" s="14"/>
      <c r="V83" s="14"/>
      <c r="W83" s="14"/>
      <c r="X83" s="14"/>
      <c r="Y83" s="14"/>
      <c r="Z83" s="14"/>
      <c r="AA83" s="14"/>
      <c r="AB83" s="14"/>
      <c r="AC83" s="14"/>
      <c r="AD83" s="14"/>
      <c r="AE83" s="14"/>
      <c r="AF83" s="15"/>
      <c r="AG83" s="15"/>
      <c r="AH83" s="15"/>
      <c r="AI83" s="15"/>
      <c r="AJ83" s="15"/>
      <c r="AK83" s="15"/>
      <c r="AL83" s="15"/>
    </row>
    <row r="84" spans="1:38" s="30" customFormat="1" ht="33.75">
      <c r="A84" s="53" t="s">
        <v>1774</v>
      </c>
      <c r="B84" s="54" t="s">
        <v>945</v>
      </c>
      <c r="C84" s="55" t="s">
        <v>1867</v>
      </c>
      <c r="D84" s="56" t="s">
        <v>1820</v>
      </c>
      <c r="E84" s="56" t="s">
        <v>1865</v>
      </c>
      <c r="F84" s="56" t="s">
        <v>1824</v>
      </c>
      <c r="G84" s="56" t="s">
        <v>1864</v>
      </c>
      <c r="H84" s="56" t="s">
        <v>1692</v>
      </c>
      <c r="I84" s="56" t="s">
        <v>1822</v>
      </c>
      <c r="J84" s="57" t="s">
        <v>1866</v>
      </c>
      <c r="K84" s="42">
        <f>128140.66+119839.34</f>
        <v>247980</v>
      </c>
      <c r="L84" s="42">
        <v>248081.78</v>
      </c>
      <c r="M84" s="42" t="str">
        <f t="shared" si="1"/>
        <v>-</v>
      </c>
      <c r="N84" s="28"/>
      <c r="O84" s="28"/>
      <c r="P84" s="28"/>
      <c r="Q84" s="28"/>
      <c r="R84" s="28"/>
      <c r="S84" s="28"/>
      <c r="T84" s="28"/>
      <c r="U84" s="28"/>
      <c r="V84" s="28"/>
      <c r="W84" s="28"/>
      <c r="X84" s="28"/>
      <c r="Y84" s="28"/>
      <c r="Z84" s="28"/>
      <c r="AA84" s="28"/>
      <c r="AB84" s="28"/>
      <c r="AC84" s="28"/>
      <c r="AD84" s="28"/>
      <c r="AE84" s="28"/>
      <c r="AF84" s="29"/>
      <c r="AG84" s="29"/>
      <c r="AH84" s="29"/>
      <c r="AI84" s="29"/>
      <c r="AJ84" s="29"/>
      <c r="AK84" s="29"/>
      <c r="AL84" s="29"/>
    </row>
    <row r="85" spans="1:38" s="30" customFormat="1" ht="22.5">
      <c r="A85" s="48" t="s">
        <v>1593</v>
      </c>
      <c r="B85" s="32" t="s">
        <v>945</v>
      </c>
      <c r="C85" s="49" t="s">
        <v>1819</v>
      </c>
      <c r="D85" s="50" t="s">
        <v>1820</v>
      </c>
      <c r="E85" s="50" t="s">
        <v>1865</v>
      </c>
      <c r="F85" s="50" t="s">
        <v>1693</v>
      </c>
      <c r="G85" s="50" t="s">
        <v>1819</v>
      </c>
      <c r="H85" s="50" t="s">
        <v>1821</v>
      </c>
      <c r="I85" s="50" t="s">
        <v>1822</v>
      </c>
      <c r="J85" s="51" t="s">
        <v>1866</v>
      </c>
      <c r="K85" s="52">
        <f>K86</f>
        <v>382740.85</v>
      </c>
      <c r="L85" s="52">
        <f>L86</f>
        <v>382740.85</v>
      </c>
      <c r="M85" s="52" t="str">
        <f t="shared" si="1"/>
        <v>-</v>
      </c>
      <c r="N85" s="28"/>
      <c r="O85" s="28"/>
      <c r="P85" s="28"/>
      <c r="Q85" s="28"/>
      <c r="R85" s="28"/>
      <c r="S85" s="28"/>
      <c r="T85" s="28"/>
      <c r="U85" s="28"/>
      <c r="V85" s="28"/>
      <c r="W85" s="28"/>
      <c r="X85" s="28"/>
      <c r="Y85" s="28"/>
      <c r="Z85" s="28"/>
      <c r="AA85" s="28"/>
      <c r="AB85" s="28"/>
      <c r="AC85" s="28"/>
      <c r="AD85" s="28"/>
      <c r="AE85" s="28"/>
      <c r="AF85" s="29"/>
      <c r="AG85" s="29"/>
      <c r="AH85" s="29"/>
      <c r="AI85" s="29"/>
      <c r="AJ85" s="29"/>
      <c r="AK85" s="29"/>
      <c r="AL85" s="29"/>
    </row>
    <row r="86" spans="1:38" s="16" customFormat="1" ht="22.5">
      <c r="A86" s="68" t="s">
        <v>544</v>
      </c>
      <c r="B86" s="54" t="s">
        <v>945</v>
      </c>
      <c r="C86" s="69" t="s">
        <v>1791</v>
      </c>
      <c r="D86" s="70" t="s">
        <v>1820</v>
      </c>
      <c r="E86" s="70" t="s">
        <v>1865</v>
      </c>
      <c r="F86" s="70" t="s">
        <v>1693</v>
      </c>
      <c r="G86" s="70" t="s">
        <v>1864</v>
      </c>
      <c r="H86" s="70" t="s">
        <v>1692</v>
      </c>
      <c r="I86" s="56" t="s">
        <v>1822</v>
      </c>
      <c r="J86" s="71" t="s">
        <v>1866</v>
      </c>
      <c r="K86" s="42">
        <f>K87</f>
        <v>382740.85</v>
      </c>
      <c r="L86" s="42">
        <f>L87</f>
        <v>382740.85</v>
      </c>
      <c r="M86" s="42" t="str">
        <f t="shared" si="1"/>
        <v>-</v>
      </c>
      <c r="N86" s="14"/>
      <c r="O86" s="14"/>
      <c r="P86" s="14"/>
      <c r="Q86" s="14"/>
      <c r="R86" s="14"/>
      <c r="S86" s="14"/>
      <c r="T86" s="14"/>
      <c r="U86" s="14"/>
      <c r="V86" s="14"/>
      <c r="W86" s="14"/>
      <c r="X86" s="14"/>
      <c r="Y86" s="14"/>
      <c r="Z86" s="14"/>
      <c r="AA86" s="14"/>
      <c r="AB86" s="14"/>
      <c r="AC86" s="14"/>
      <c r="AD86" s="14"/>
      <c r="AE86" s="14"/>
      <c r="AF86" s="15"/>
      <c r="AG86" s="15"/>
      <c r="AH86" s="15"/>
      <c r="AI86" s="15"/>
      <c r="AJ86" s="15"/>
      <c r="AK86" s="15"/>
      <c r="AL86" s="15"/>
    </row>
    <row r="87" spans="1:38" s="16" customFormat="1" ht="22.5">
      <c r="A87" s="68" t="s">
        <v>1868</v>
      </c>
      <c r="B87" s="54" t="s">
        <v>945</v>
      </c>
      <c r="C87" s="69" t="s">
        <v>1791</v>
      </c>
      <c r="D87" s="70" t="s">
        <v>1820</v>
      </c>
      <c r="E87" s="70" t="s">
        <v>1865</v>
      </c>
      <c r="F87" s="70" t="s">
        <v>1693</v>
      </c>
      <c r="G87" s="70" t="s">
        <v>1864</v>
      </c>
      <c r="H87" s="70" t="s">
        <v>1692</v>
      </c>
      <c r="I87" s="56" t="s">
        <v>1869</v>
      </c>
      <c r="J87" s="71" t="s">
        <v>1866</v>
      </c>
      <c r="K87" s="42">
        <f>465000-82259.15</f>
        <v>382740.85</v>
      </c>
      <c r="L87" s="42">
        <v>382740.85</v>
      </c>
      <c r="M87" s="42" t="str">
        <f t="shared" si="1"/>
        <v>-</v>
      </c>
      <c r="N87" s="14"/>
      <c r="O87" s="14"/>
      <c r="P87" s="14"/>
      <c r="Q87" s="14"/>
      <c r="R87" s="14"/>
      <c r="S87" s="14"/>
      <c r="T87" s="14"/>
      <c r="U87" s="14"/>
      <c r="V87" s="14"/>
      <c r="W87" s="14"/>
      <c r="X87" s="14"/>
      <c r="Y87" s="14"/>
      <c r="Z87" s="14"/>
      <c r="AA87" s="14"/>
      <c r="AB87" s="14"/>
      <c r="AC87" s="14"/>
      <c r="AD87" s="14"/>
      <c r="AE87" s="14"/>
      <c r="AF87" s="15"/>
      <c r="AG87" s="15"/>
      <c r="AH87" s="15"/>
      <c r="AI87" s="15"/>
      <c r="AJ87" s="15"/>
      <c r="AK87" s="15"/>
      <c r="AL87" s="15"/>
    </row>
    <row r="88" spans="1:38" s="16" customFormat="1" ht="56.25">
      <c r="A88" s="72" t="s">
        <v>545</v>
      </c>
      <c r="B88" s="32" t="s">
        <v>945</v>
      </c>
      <c r="C88" s="73" t="s">
        <v>1819</v>
      </c>
      <c r="D88" s="74" t="s">
        <v>1820</v>
      </c>
      <c r="E88" s="74" t="s">
        <v>1865</v>
      </c>
      <c r="F88" s="74" t="s">
        <v>1692</v>
      </c>
      <c r="G88" s="74" t="s">
        <v>1819</v>
      </c>
      <c r="H88" s="74" t="s">
        <v>1821</v>
      </c>
      <c r="I88" s="50" t="s">
        <v>1822</v>
      </c>
      <c r="J88" s="75" t="s">
        <v>1866</v>
      </c>
      <c r="K88" s="52">
        <f>K89+K96+K98+K102+K104</f>
        <v>127311503.63999999</v>
      </c>
      <c r="L88" s="52">
        <f>L89+L96+L98+L102+L104</f>
        <v>122359946.33999999</v>
      </c>
      <c r="M88" s="52">
        <f t="shared" si="1"/>
        <v>4951557.299999997</v>
      </c>
      <c r="N88" s="14"/>
      <c r="O88" s="14"/>
      <c r="P88" s="14"/>
      <c r="Q88" s="14"/>
      <c r="R88" s="14"/>
      <c r="S88" s="14"/>
      <c r="T88" s="14"/>
      <c r="U88" s="14"/>
      <c r="V88" s="14"/>
      <c r="W88" s="14"/>
      <c r="X88" s="14"/>
      <c r="Y88" s="14"/>
      <c r="Z88" s="14"/>
      <c r="AA88" s="14"/>
      <c r="AB88" s="14"/>
      <c r="AC88" s="14"/>
      <c r="AD88" s="14"/>
      <c r="AE88" s="14"/>
      <c r="AF88" s="15"/>
      <c r="AG88" s="15"/>
      <c r="AH88" s="15"/>
      <c r="AI88" s="15"/>
      <c r="AJ88" s="15"/>
      <c r="AK88" s="15"/>
      <c r="AL88" s="15"/>
    </row>
    <row r="89" spans="1:38" s="30" customFormat="1" ht="33.75">
      <c r="A89" s="68" t="s">
        <v>546</v>
      </c>
      <c r="B89" s="54" t="s">
        <v>945</v>
      </c>
      <c r="C89" s="69" t="s">
        <v>1819</v>
      </c>
      <c r="D89" s="70" t="s">
        <v>1820</v>
      </c>
      <c r="E89" s="70" t="s">
        <v>1865</v>
      </c>
      <c r="F89" s="70" t="s">
        <v>1692</v>
      </c>
      <c r="G89" s="70" t="s">
        <v>945</v>
      </c>
      <c r="H89" s="70" t="s">
        <v>1821</v>
      </c>
      <c r="I89" s="56" t="s">
        <v>1822</v>
      </c>
      <c r="J89" s="71" t="s">
        <v>1866</v>
      </c>
      <c r="K89" s="42">
        <f>K90+K93</f>
        <v>112374888.32999998</v>
      </c>
      <c r="L89" s="42">
        <f>L90+L93</f>
        <v>107216455.53</v>
      </c>
      <c r="M89" s="42">
        <f t="shared" si="1"/>
        <v>5158432.799999982</v>
      </c>
      <c r="N89" s="28"/>
      <c r="O89" s="28"/>
      <c r="P89" s="28"/>
      <c r="Q89" s="28"/>
      <c r="R89" s="28"/>
      <c r="S89" s="28"/>
      <c r="T89" s="28"/>
      <c r="U89" s="28"/>
      <c r="V89" s="28"/>
      <c r="W89" s="28"/>
      <c r="X89" s="28"/>
      <c r="Y89" s="28"/>
      <c r="Z89" s="28"/>
      <c r="AA89" s="28"/>
      <c r="AB89" s="28"/>
      <c r="AC89" s="28"/>
      <c r="AD89" s="28"/>
      <c r="AE89" s="28"/>
      <c r="AF89" s="29"/>
      <c r="AG89" s="29"/>
      <c r="AH89" s="29"/>
      <c r="AI89" s="29"/>
      <c r="AJ89" s="29"/>
      <c r="AK89" s="29"/>
      <c r="AL89" s="29"/>
    </row>
    <row r="90" spans="1:38" s="30" customFormat="1" ht="45">
      <c r="A90" s="68" t="s">
        <v>1775</v>
      </c>
      <c r="B90" s="54" t="s">
        <v>945</v>
      </c>
      <c r="C90" s="69" t="s">
        <v>1819</v>
      </c>
      <c r="D90" s="70" t="s">
        <v>1820</v>
      </c>
      <c r="E90" s="70" t="s">
        <v>1865</v>
      </c>
      <c r="F90" s="70" t="s">
        <v>1692</v>
      </c>
      <c r="G90" s="70" t="s">
        <v>2019</v>
      </c>
      <c r="H90" s="70" t="s">
        <v>2020</v>
      </c>
      <c r="I90" s="56" t="s">
        <v>1822</v>
      </c>
      <c r="J90" s="71" t="s">
        <v>1866</v>
      </c>
      <c r="K90" s="42">
        <f>SUM(K91:K92)</f>
        <v>50817028.989999995</v>
      </c>
      <c r="L90" s="42">
        <f>SUM(L91:L92)</f>
        <v>41947637.88</v>
      </c>
      <c r="M90" s="42">
        <f t="shared" si="1"/>
        <v>8869391.109999992</v>
      </c>
      <c r="N90" s="28"/>
      <c r="O90" s="28"/>
      <c r="P90" s="28"/>
      <c r="Q90" s="28"/>
      <c r="R90" s="28"/>
      <c r="S90" s="28"/>
      <c r="T90" s="28"/>
      <c r="U90" s="28"/>
      <c r="V90" s="28"/>
      <c r="W90" s="28"/>
      <c r="X90" s="28"/>
      <c r="Y90" s="28"/>
      <c r="Z90" s="28"/>
      <c r="AA90" s="28"/>
      <c r="AB90" s="28"/>
      <c r="AC90" s="28"/>
      <c r="AD90" s="28"/>
      <c r="AE90" s="28"/>
      <c r="AF90" s="29"/>
      <c r="AG90" s="29"/>
      <c r="AH90" s="29"/>
      <c r="AI90" s="29"/>
      <c r="AJ90" s="29"/>
      <c r="AK90" s="29"/>
      <c r="AL90" s="29"/>
    </row>
    <row r="91" spans="1:38" s="30" customFormat="1" ht="45">
      <c r="A91" s="68" t="s">
        <v>1775</v>
      </c>
      <c r="B91" s="54" t="s">
        <v>945</v>
      </c>
      <c r="C91" s="69" t="s">
        <v>2047</v>
      </c>
      <c r="D91" s="70" t="s">
        <v>1820</v>
      </c>
      <c r="E91" s="70" t="s">
        <v>1865</v>
      </c>
      <c r="F91" s="70" t="s">
        <v>1692</v>
      </c>
      <c r="G91" s="56" t="s">
        <v>2019</v>
      </c>
      <c r="H91" s="70" t="s">
        <v>2020</v>
      </c>
      <c r="I91" s="56" t="s">
        <v>1822</v>
      </c>
      <c r="J91" s="71" t="s">
        <v>1866</v>
      </c>
      <c r="K91" s="42">
        <v>1854521.51</v>
      </c>
      <c r="L91" s="42">
        <v>2416021.56</v>
      </c>
      <c r="M91" s="42" t="str">
        <f t="shared" si="1"/>
        <v>-</v>
      </c>
      <c r="N91" s="28"/>
      <c r="O91" s="28"/>
      <c r="P91" s="28"/>
      <c r="Q91" s="28"/>
      <c r="R91" s="28"/>
      <c r="S91" s="28"/>
      <c r="T91" s="28"/>
      <c r="U91" s="28"/>
      <c r="V91" s="28"/>
      <c r="W91" s="28"/>
      <c r="X91" s="28"/>
      <c r="Y91" s="28"/>
      <c r="Z91" s="28"/>
      <c r="AA91" s="28"/>
      <c r="AB91" s="28"/>
      <c r="AC91" s="28"/>
      <c r="AD91" s="28"/>
      <c r="AE91" s="28"/>
      <c r="AF91" s="29"/>
      <c r="AG91" s="29"/>
      <c r="AH91" s="29"/>
      <c r="AI91" s="29"/>
      <c r="AJ91" s="29"/>
      <c r="AK91" s="29"/>
      <c r="AL91" s="29"/>
    </row>
    <row r="92" spans="1:38" s="16" customFormat="1" ht="45">
      <c r="A92" s="68" t="s">
        <v>1775</v>
      </c>
      <c r="B92" s="54" t="s">
        <v>945</v>
      </c>
      <c r="C92" s="69" t="s">
        <v>2048</v>
      </c>
      <c r="D92" s="70" t="s">
        <v>1820</v>
      </c>
      <c r="E92" s="70" t="s">
        <v>1865</v>
      </c>
      <c r="F92" s="70" t="s">
        <v>1692</v>
      </c>
      <c r="G92" s="56" t="s">
        <v>2019</v>
      </c>
      <c r="H92" s="70" t="s">
        <v>2020</v>
      </c>
      <c r="I92" s="56" t="s">
        <v>1822</v>
      </c>
      <c r="J92" s="71" t="s">
        <v>1866</v>
      </c>
      <c r="K92" s="42">
        <f>31830889.08+17520918.43-389300.03</f>
        <v>48962507.48</v>
      </c>
      <c r="L92" s="42">
        <v>39531616.32</v>
      </c>
      <c r="M92" s="42">
        <f t="shared" si="1"/>
        <v>9430891.159999996</v>
      </c>
      <c r="N92" s="14"/>
      <c r="O92" s="14"/>
      <c r="P92" s="14"/>
      <c r="Q92" s="14"/>
      <c r="R92" s="14"/>
      <c r="S92" s="14"/>
      <c r="T92" s="14"/>
      <c r="U92" s="14"/>
      <c r="V92" s="14"/>
      <c r="W92" s="14"/>
      <c r="X92" s="14"/>
      <c r="Y92" s="14"/>
      <c r="Z92" s="14"/>
      <c r="AA92" s="14"/>
      <c r="AB92" s="14"/>
      <c r="AC92" s="14"/>
      <c r="AD92" s="14"/>
      <c r="AE92" s="14"/>
      <c r="AF92" s="15"/>
      <c r="AG92" s="15"/>
      <c r="AH92" s="15"/>
      <c r="AI92" s="15"/>
      <c r="AJ92" s="15"/>
      <c r="AK92" s="15"/>
      <c r="AL92" s="15"/>
    </row>
    <row r="93" spans="1:38" s="16" customFormat="1" ht="45">
      <c r="A93" s="68" t="s">
        <v>1776</v>
      </c>
      <c r="B93" s="54" t="s">
        <v>945</v>
      </c>
      <c r="C93" s="69" t="s">
        <v>1819</v>
      </c>
      <c r="D93" s="70" t="s">
        <v>1820</v>
      </c>
      <c r="E93" s="70" t="s">
        <v>1865</v>
      </c>
      <c r="F93" s="70" t="s">
        <v>1692</v>
      </c>
      <c r="G93" s="56" t="s">
        <v>2019</v>
      </c>
      <c r="H93" s="70" t="s">
        <v>2008</v>
      </c>
      <c r="I93" s="56" t="s">
        <v>1822</v>
      </c>
      <c r="J93" s="71" t="s">
        <v>1866</v>
      </c>
      <c r="K93" s="42">
        <f>SUM(K94:K95)</f>
        <v>61557859.339999996</v>
      </c>
      <c r="L93" s="42">
        <f>SUM(L94:L95)</f>
        <v>65268817.65</v>
      </c>
      <c r="M93" s="42" t="str">
        <f t="shared" si="1"/>
        <v>-</v>
      </c>
      <c r="N93" s="14"/>
      <c r="O93" s="14"/>
      <c r="P93" s="14"/>
      <c r="Q93" s="14"/>
      <c r="R93" s="14"/>
      <c r="S93" s="14"/>
      <c r="T93" s="14"/>
      <c r="U93" s="14"/>
      <c r="V93" s="14"/>
      <c r="W93" s="14"/>
      <c r="X93" s="14"/>
      <c r="Y93" s="14"/>
      <c r="Z93" s="14"/>
      <c r="AA93" s="14"/>
      <c r="AB93" s="14"/>
      <c r="AC93" s="14"/>
      <c r="AD93" s="14"/>
      <c r="AE93" s="14"/>
      <c r="AF93" s="15"/>
      <c r="AG93" s="15"/>
      <c r="AH93" s="15"/>
      <c r="AI93" s="15"/>
      <c r="AJ93" s="15"/>
      <c r="AK93" s="15"/>
      <c r="AL93" s="15"/>
    </row>
    <row r="94" spans="1:38" s="16" customFormat="1" ht="45">
      <c r="A94" s="68" t="s">
        <v>1776</v>
      </c>
      <c r="B94" s="54" t="s">
        <v>945</v>
      </c>
      <c r="C94" s="69" t="s">
        <v>1797</v>
      </c>
      <c r="D94" s="70" t="s">
        <v>1820</v>
      </c>
      <c r="E94" s="70" t="s">
        <v>1865</v>
      </c>
      <c r="F94" s="70" t="s">
        <v>1692</v>
      </c>
      <c r="G94" s="56" t="s">
        <v>2019</v>
      </c>
      <c r="H94" s="70" t="s">
        <v>2008</v>
      </c>
      <c r="I94" s="56" t="s">
        <v>1822</v>
      </c>
      <c r="J94" s="71" t="s">
        <v>1866</v>
      </c>
      <c r="K94" s="42">
        <v>60578460.94</v>
      </c>
      <c r="L94" s="42">
        <v>64270702.21</v>
      </c>
      <c r="M94" s="42" t="str">
        <f t="shared" si="1"/>
        <v>-</v>
      </c>
      <c r="N94" s="14"/>
      <c r="O94" s="14"/>
      <c r="P94" s="14"/>
      <c r="Q94" s="14"/>
      <c r="R94" s="14"/>
      <c r="S94" s="14"/>
      <c r="T94" s="14"/>
      <c r="U94" s="14"/>
      <c r="V94" s="14"/>
      <c r="W94" s="14"/>
      <c r="X94" s="14"/>
      <c r="Y94" s="14"/>
      <c r="Z94" s="14"/>
      <c r="AA94" s="14"/>
      <c r="AB94" s="14"/>
      <c r="AC94" s="14"/>
      <c r="AD94" s="14"/>
      <c r="AE94" s="14"/>
      <c r="AF94" s="15"/>
      <c r="AG94" s="15"/>
      <c r="AH94" s="15"/>
      <c r="AI94" s="15"/>
      <c r="AJ94" s="15"/>
      <c r="AK94" s="15"/>
      <c r="AL94" s="15"/>
    </row>
    <row r="95" spans="1:38" s="16" customFormat="1" ht="45">
      <c r="A95" s="68" t="s">
        <v>1776</v>
      </c>
      <c r="B95" s="54" t="s">
        <v>945</v>
      </c>
      <c r="C95" s="69" t="s">
        <v>2049</v>
      </c>
      <c r="D95" s="70" t="s">
        <v>1820</v>
      </c>
      <c r="E95" s="70" t="s">
        <v>1865</v>
      </c>
      <c r="F95" s="70" t="s">
        <v>1692</v>
      </c>
      <c r="G95" s="56" t="s">
        <v>2019</v>
      </c>
      <c r="H95" s="70" t="s">
        <v>2008</v>
      </c>
      <c r="I95" s="56" t="s">
        <v>1822</v>
      </c>
      <c r="J95" s="71" t="s">
        <v>1866</v>
      </c>
      <c r="K95" s="42">
        <f>193064.35+786334.05</f>
        <v>979398.4</v>
      </c>
      <c r="L95" s="42">
        <v>998115.44</v>
      </c>
      <c r="M95" s="42" t="str">
        <f t="shared" si="1"/>
        <v>-</v>
      </c>
      <c r="N95" s="14"/>
      <c r="O95" s="14"/>
      <c r="P95" s="14"/>
      <c r="Q95" s="14"/>
      <c r="R95" s="14"/>
      <c r="S95" s="14"/>
      <c r="T95" s="14"/>
      <c r="U95" s="14"/>
      <c r="V95" s="14"/>
      <c r="W95" s="14"/>
      <c r="X95" s="14"/>
      <c r="Y95" s="14"/>
      <c r="Z95" s="14"/>
      <c r="AA95" s="14"/>
      <c r="AB95" s="14"/>
      <c r="AC95" s="14"/>
      <c r="AD95" s="14"/>
      <c r="AE95" s="14"/>
      <c r="AF95" s="15"/>
      <c r="AG95" s="15"/>
      <c r="AH95" s="15"/>
      <c r="AI95" s="15"/>
      <c r="AJ95" s="15"/>
      <c r="AK95" s="15"/>
      <c r="AL95" s="15"/>
    </row>
    <row r="96" spans="1:38" s="16" customFormat="1" ht="45">
      <c r="A96" s="68" t="s">
        <v>1722</v>
      </c>
      <c r="B96" s="54" t="s">
        <v>945</v>
      </c>
      <c r="C96" s="69" t="s">
        <v>1819</v>
      </c>
      <c r="D96" s="70" t="s">
        <v>1820</v>
      </c>
      <c r="E96" s="70" t="s">
        <v>1865</v>
      </c>
      <c r="F96" s="70" t="s">
        <v>1692</v>
      </c>
      <c r="G96" s="70" t="s">
        <v>650</v>
      </c>
      <c r="H96" s="70" t="s">
        <v>1821</v>
      </c>
      <c r="I96" s="56" t="s">
        <v>1822</v>
      </c>
      <c r="J96" s="71" t="s">
        <v>1866</v>
      </c>
      <c r="K96" s="42">
        <f>K97</f>
        <v>273955.37</v>
      </c>
      <c r="L96" s="42">
        <f>L97</f>
        <v>294300.97</v>
      </c>
      <c r="M96" s="42" t="str">
        <f t="shared" si="1"/>
        <v>-</v>
      </c>
      <c r="N96" s="14"/>
      <c r="O96" s="14"/>
      <c r="P96" s="14"/>
      <c r="Q96" s="14"/>
      <c r="R96" s="14"/>
      <c r="S96" s="14"/>
      <c r="T96" s="14"/>
      <c r="U96" s="14"/>
      <c r="V96" s="14"/>
      <c r="W96" s="14"/>
      <c r="X96" s="14"/>
      <c r="Y96" s="14"/>
      <c r="Z96" s="14"/>
      <c r="AA96" s="14"/>
      <c r="AB96" s="14"/>
      <c r="AC96" s="14"/>
      <c r="AD96" s="14"/>
      <c r="AE96" s="14"/>
      <c r="AF96" s="15"/>
      <c r="AG96" s="15"/>
      <c r="AH96" s="15"/>
      <c r="AI96" s="15"/>
      <c r="AJ96" s="15"/>
      <c r="AK96" s="15"/>
      <c r="AL96" s="15"/>
    </row>
    <row r="97" spans="1:38" s="16" customFormat="1" ht="45">
      <c r="A97" s="68" t="s">
        <v>1723</v>
      </c>
      <c r="B97" s="54" t="s">
        <v>945</v>
      </c>
      <c r="C97" s="69" t="s">
        <v>1867</v>
      </c>
      <c r="D97" s="70" t="s">
        <v>1820</v>
      </c>
      <c r="E97" s="70" t="s">
        <v>1865</v>
      </c>
      <c r="F97" s="70" t="s">
        <v>1692</v>
      </c>
      <c r="G97" s="70" t="s">
        <v>1856</v>
      </c>
      <c r="H97" s="70" t="s">
        <v>1692</v>
      </c>
      <c r="I97" s="56" t="s">
        <v>1822</v>
      </c>
      <c r="J97" s="71" t="s">
        <v>1866</v>
      </c>
      <c r="K97" s="42">
        <v>273955.37</v>
      </c>
      <c r="L97" s="58">
        <v>294300.97</v>
      </c>
      <c r="M97" s="58" t="str">
        <f t="shared" si="1"/>
        <v>-</v>
      </c>
      <c r="N97" s="14"/>
      <c r="O97" s="14"/>
      <c r="P97" s="14"/>
      <c r="Q97" s="14"/>
      <c r="R97" s="14"/>
      <c r="S97" s="14"/>
      <c r="T97" s="14"/>
      <c r="U97" s="14"/>
      <c r="V97" s="14"/>
      <c r="W97" s="14"/>
      <c r="X97" s="14"/>
      <c r="Y97" s="14"/>
      <c r="Z97" s="14"/>
      <c r="AA97" s="14"/>
      <c r="AB97" s="14"/>
      <c r="AC97" s="14"/>
      <c r="AD97" s="14"/>
      <c r="AE97" s="14"/>
      <c r="AF97" s="15"/>
      <c r="AG97" s="15"/>
      <c r="AH97" s="15"/>
      <c r="AI97" s="15"/>
      <c r="AJ97" s="15"/>
      <c r="AK97" s="15"/>
      <c r="AL97" s="15"/>
    </row>
    <row r="98" spans="1:38" s="16" customFormat="1" ht="45">
      <c r="A98" s="68" t="s">
        <v>1571</v>
      </c>
      <c r="B98" s="54" t="s">
        <v>945</v>
      </c>
      <c r="C98" s="69" t="s">
        <v>1819</v>
      </c>
      <c r="D98" s="70" t="s">
        <v>1820</v>
      </c>
      <c r="E98" s="70" t="s">
        <v>1865</v>
      </c>
      <c r="F98" s="70" t="s">
        <v>1692</v>
      </c>
      <c r="G98" s="70" t="s">
        <v>1655</v>
      </c>
      <c r="H98" s="70" t="s">
        <v>1821</v>
      </c>
      <c r="I98" s="56" t="s">
        <v>1822</v>
      </c>
      <c r="J98" s="71" t="s">
        <v>1866</v>
      </c>
      <c r="K98" s="42">
        <f>K99</f>
        <v>557729.2</v>
      </c>
      <c r="L98" s="42">
        <f>L99</f>
        <v>595289.96</v>
      </c>
      <c r="M98" s="42" t="str">
        <f t="shared" si="1"/>
        <v>-</v>
      </c>
      <c r="N98" s="14"/>
      <c r="O98" s="14"/>
      <c r="P98" s="14"/>
      <c r="Q98" s="14"/>
      <c r="R98" s="14"/>
      <c r="S98" s="14"/>
      <c r="T98" s="14"/>
      <c r="U98" s="14"/>
      <c r="V98" s="14"/>
      <c r="W98" s="14"/>
      <c r="X98" s="14"/>
      <c r="Y98" s="14"/>
      <c r="Z98" s="14"/>
      <c r="AA98" s="14"/>
      <c r="AB98" s="14"/>
      <c r="AC98" s="14"/>
      <c r="AD98" s="14"/>
      <c r="AE98" s="14"/>
      <c r="AF98" s="15"/>
      <c r="AG98" s="15"/>
      <c r="AH98" s="15"/>
      <c r="AI98" s="15"/>
      <c r="AJ98" s="15"/>
      <c r="AK98" s="15"/>
      <c r="AL98" s="15"/>
    </row>
    <row r="99" spans="1:38" s="16" customFormat="1" ht="33.75">
      <c r="A99" s="68" t="s">
        <v>1572</v>
      </c>
      <c r="B99" s="54" t="s">
        <v>945</v>
      </c>
      <c r="C99" s="69" t="s">
        <v>1867</v>
      </c>
      <c r="D99" s="70" t="s">
        <v>1820</v>
      </c>
      <c r="E99" s="70" t="s">
        <v>1865</v>
      </c>
      <c r="F99" s="70" t="s">
        <v>1692</v>
      </c>
      <c r="G99" s="70" t="s">
        <v>2023</v>
      </c>
      <c r="H99" s="70" t="s">
        <v>1692</v>
      </c>
      <c r="I99" s="56" t="s">
        <v>1822</v>
      </c>
      <c r="J99" s="71" t="s">
        <v>1866</v>
      </c>
      <c r="K99" s="42">
        <f>K100+K101</f>
        <v>557729.2</v>
      </c>
      <c r="L99" s="42">
        <f>L100+L101</f>
        <v>595289.96</v>
      </c>
      <c r="M99" s="42" t="str">
        <f t="shared" si="1"/>
        <v>-</v>
      </c>
      <c r="N99" s="14"/>
      <c r="O99" s="14"/>
      <c r="P99" s="14"/>
      <c r="Q99" s="14"/>
      <c r="R99" s="14"/>
      <c r="S99" s="14"/>
      <c r="T99" s="14"/>
      <c r="U99" s="14"/>
      <c r="V99" s="14"/>
      <c r="W99" s="14"/>
      <c r="X99" s="14"/>
      <c r="Y99" s="14"/>
      <c r="Z99" s="14"/>
      <c r="AA99" s="14"/>
      <c r="AB99" s="14"/>
      <c r="AC99" s="14"/>
      <c r="AD99" s="14"/>
      <c r="AE99" s="14"/>
      <c r="AF99" s="15"/>
      <c r="AG99" s="15"/>
      <c r="AH99" s="15"/>
      <c r="AI99" s="15"/>
      <c r="AJ99" s="15"/>
      <c r="AK99" s="15"/>
      <c r="AL99" s="15"/>
    </row>
    <row r="100" spans="1:38" s="16" customFormat="1" ht="22.5">
      <c r="A100" s="68" t="s">
        <v>2024</v>
      </c>
      <c r="B100" s="54" t="s">
        <v>945</v>
      </c>
      <c r="C100" s="69" t="s">
        <v>1867</v>
      </c>
      <c r="D100" s="70" t="s">
        <v>1820</v>
      </c>
      <c r="E100" s="70" t="s">
        <v>1865</v>
      </c>
      <c r="F100" s="70" t="s">
        <v>1692</v>
      </c>
      <c r="G100" s="70" t="s">
        <v>2023</v>
      </c>
      <c r="H100" s="70" t="s">
        <v>1692</v>
      </c>
      <c r="I100" s="56" t="s">
        <v>2022</v>
      </c>
      <c r="J100" s="71" t="s">
        <v>1866</v>
      </c>
      <c r="K100" s="42">
        <f>56932.8-37117.7</f>
        <v>19815.100000000006</v>
      </c>
      <c r="L100" s="58">
        <v>17428.75</v>
      </c>
      <c r="M100" s="58">
        <f t="shared" si="1"/>
        <v>2386.350000000006</v>
      </c>
      <c r="N100" s="14"/>
      <c r="O100" s="14"/>
      <c r="P100" s="14"/>
      <c r="Q100" s="14"/>
      <c r="R100" s="14"/>
      <c r="S100" s="14"/>
      <c r="T100" s="14"/>
      <c r="U100" s="14"/>
      <c r="V100" s="14"/>
      <c r="W100" s="14"/>
      <c r="X100" s="14"/>
      <c r="Y100" s="14"/>
      <c r="Z100" s="14"/>
      <c r="AA100" s="14"/>
      <c r="AB100" s="14"/>
      <c r="AC100" s="14"/>
      <c r="AD100" s="14"/>
      <c r="AE100" s="14"/>
      <c r="AF100" s="15"/>
      <c r="AG100" s="15"/>
      <c r="AH100" s="15"/>
      <c r="AI100" s="15"/>
      <c r="AJ100" s="15"/>
      <c r="AK100" s="15"/>
      <c r="AL100" s="15"/>
    </row>
    <row r="101" spans="1:38" s="16" customFormat="1" ht="22.5">
      <c r="A101" s="68" t="s">
        <v>2025</v>
      </c>
      <c r="B101" s="54" t="s">
        <v>945</v>
      </c>
      <c r="C101" s="55" t="s">
        <v>1867</v>
      </c>
      <c r="D101" s="56" t="s">
        <v>1820</v>
      </c>
      <c r="E101" s="56" t="s">
        <v>1865</v>
      </c>
      <c r="F101" s="56" t="s">
        <v>1692</v>
      </c>
      <c r="G101" s="56" t="s">
        <v>2023</v>
      </c>
      <c r="H101" s="56" t="s">
        <v>1692</v>
      </c>
      <c r="I101" s="56" t="s">
        <v>1869</v>
      </c>
      <c r="J101" s="57" t="s">
        <v>1866</v>
      </c>
      <c r="K101" s="42">
        <f>430458.84+107455.26</f>
        <v>537914.1</v>
      </c>
      <c r="L101" s="42">
        <v>577861.21</v>
      </c>
      <c r="M101" s="42" t="str">
        <f t="shared" si="1"/>
        <v>-</v>
      </c>
      <c r="N101" s="14"/>
      <c r="O101" s="14"/>
      <c r="P101" s="14"/>
      <c r="Q101" s="14"/>
      <c r="R101" s="14"/>
      <c r="S101" s="14"/>
      <c r="T101" s="14"/>
      <c r="U101" s="14"/>
      <c r="V101" s="14"/>
      <c r="W101" s="14"/>
      <c r="X101" s="14"/>
      <c r="Y101" s="14"/>
      <c r="Z101" s="14"/>
      <c r="AA101" s="14"/>
      <c r="AB101" s="14"/>
      <c r="AC101" s="14"/>
      <c r="AD101" s="14"/>
      <c r="AE101" s="14"/>
      <c r="AF101" s="15"/>
      <c r="AG101" s="15"/>
      <c r="AH101" s="15"/>
      <c r="AI101" s="15"/>
      <c r="AJ101" s="15"/>
      <c r="AK101" s="15"/>
      <c r="AL101" s="15"/>
    </row>
    <row r="102" spans="1:38" s="16" customFormat="1" ht="22.5">
      <c r="A102" s="68" t="s">
        <v>1798</v>
      </c>
      <c r="B102" s="54" t="s">
        <v>945</v>
      </c>
      <c r="C102" s="55" t="s">
        <v>1819</v>
      </c>
      <c r="D102" s="56" t="s">
        <v>1820</v>
      </c>
      <c r="E102" s="56" t="s">
        <v>1865</v>
      </c>
      <c r="F102" s="56" t="s">
        <v>1692</v>
      </c>
      <c r="G102" s="56" t="s">
        <v>1799</v>
      </c>
      <c r="H102" s="56" t="s">
        <v>1821</v>
      </c>
      <c r="I102" s="56" t="s">
        <v>1822</v>
      </c>
      <c r="J102" s="57" t="s">
        <v>1866</v>
      </c>
      <c r="K102" s="42">
        <f>K103</f>
        <v>14073982.44</v>
      </c>
      <c r="L102" s="42">
        <f>L103</f>
        <v>14202347.43</v>
      </c>
      <c r="M102" s="42" t="str">
        <f t="shared" si="1"/>
        <v>-</v>
      </c>
      <c r="N102" s="14"/>
      <c r="O102" s="14"/>
      <c r="P102" s="14"/>
      <c r="Q102" s="14"/>
      <c r="R102" s="14"/>
      <c r="S102" s="14"/>
      <c r="T102" s="14"/>
      <c r="U102" s="14"/>
      <c r="V102" s="14"/>
      <c r="W102" s="14"/>
      <c r="X102" s="14"/>
      <c r="Y102" s="14"/>
      <c r="Z102" s="14"/>
      <c r="AA102" s="14"/>
      <c r="AB102" s="14"/>
      <c r="AC102" s="14"/>
      <c r="AD102" s="14"/>
      <c r="AE102" s="14"/>
      <c r="AF102" s="15"/>
      <c r="AG102" s="15"/>
      <c r="AH102" s="15"/>
      <c r="AI102" s="15"/>
      <c r="AJ102" s="15"/>
      <c r="AK102" s="15"/>
      <c r="AL102" s="15"/>
    </row>
    <row r="103" spans="1:38" s="16" customFormat="1" ht="22.5">
      <c r="A103" s="68" t="s">
        <v>1800</v>
      </c>
      <c r="B103" s="54" t="s">
        <v>945</v>
      </c>
      <c r="C103" s="55" t="s">
        <v>1867</v>
      </c>
      <c r="D103" s="56" t="s">
        <v>1820</v>
      </c>
      <c r="E103" s="56" t="s">
        <v>1865</v>
      </c>
      <c r="F103" s="56" t="s">
        <v>1692</v>
      </c>
      <c r="G103" s="56" t="s">
        <v>1801</v>
      </c>
      <c r="H103" s="56" t="s">
        <v>1692</v>
      </c>
      <c r="I103" s="56" t="s">
        <v>1822</v>
      </c>
      <c r="J103" s="57" t="s">
        <v>1866</v>
      </c>
      <c r="K103" s="42">
        <f>13299719.37+774263.07</f>
        <v>14073982.44</v>
      </c>
      <c r="L103" s="58">
        <v>14202347.43</v>
      </c>
      <c r="M103" s="58" t="str">
        <f t="shared" si="1"/>
        <v>-</v>
      </c>
      <c r="N103" s="14"/>
      <c r="O103" s="14"/>
      <c r="P103" s="14"/>
      <c r="Q103" s="14"/>
      <c r="R103" s="14"/>
      <c r="S103" s="14"/>
      <c r="T103" s="14"/>
      <c r="U103" s="14"/>
      <c r="V103" s="14"/>
      <c r="W103" s="14"/>
      <c r="X103" s="14"/>
      <c r="Y103" s="14"/>
      <c r="Z103" s="14"/>
      <c r="AA103" s="14"/>
      <c r="AB103" s="14"/>
      <c r="AC103" s="14"/>
      <c r="AD103" s="14"/>
      <c r="AE103" s="14"/>
      <c r="AF103" s="15"/>
      <c r="AG103" s="15"/>
      <c r="AH103" s="15"/>
      <c r="AI103" s="15"/>
      <c r="AJ103" s="15"/>
      <c r="AK103" s="15"/>
      <c r="AL103" s="15"/>
    </row>
    <row r="104" spans="1:38" s="16" customFormat="1" ht="22.5">
      <c r="A104" s="68" t="s">
        <v>1433</v>
      </c>
      <c r="B104" s="54" t="s">
        <v>945</v>
      </c>
      <c r="C104" s="55" t="s">
        <v>1819</v>
      </c>
      <c r="D104" s="56" t="s">
        <v>1820</v>
      </c>
      <c r="E104" s="56" t="s">
        <v>1865</v>
      </c>
      <c r="F104" s="56" t="s">
        <v>1692</v>
      </c>
      <c r="G104" s="56" t="s">
        <v>1434</v>
      </c>
      <c r="H104" s="56" t="s">
        <v>1821</v>
      </c>
      <c r="I104" s="56" t="s">
        <v>1822</v>
      </c>
      <c r="J104" s="57" t="s">
        <v>1866</v>
      </c>
      <c r="K104" s="42">
        <f aca="true" t="shared" si="2" ref="K104:L106">K105</f>
        <v>30948.3</v>
      </c>
      <c r="L104" s="42">
        <f t="shared" si="2"/>
        <v>51552.45</v>
      </c>
      <c r="M104" s="42" t="str">
        <f t="shared" si="1"/>
        <v>-</v>
      </c>
      <c r="N104" s="14"/>
      <c r="O104" s="14"/>
      <c r="P104" s="14"/>
      <c r="Q104" s="14"/>
      <c r="R104" s="14"/>
      <c r="S104" s="14"/>
      <c r="T104" s="14"/>
      <c r="U104" s="14"/>
      <c r="V104" s="14"/>
      <c r="W104" s="14"/>
      <c r="X104" s="14"/>
      <c r="Y104" s="14"/>
      <c r="Z104" s="14"/>
      <c r="AA104" s="14"/>
      <c r="AB104" s="14"/>
      <c r="AC104" s="14"/>
      <c r="AD104" s="14"/>
      <c r="AE104" s="14"/>
      <c r="AF104" s="15"/>
      <c r="AG104" s="15"/>
      <c r="AH104" s="15"/>
      <c r="AI104" s="15"/>
      <c r="AJ104" s="15"/>
      <c r="AK104" s="15"/>
      <c r="AL104" s="15"/>
    </row>
    <row r="105" spans="1:38" s="16" customFormat="1" ht="22.5">
      <c r="A105" s="68" t="s">
        <v>1435</v>
      </c>
      <c r="B105" s="54" t="s">
        <v>945</v>
      </c>
      <c r="C105" s="55" t="s">
        <v>1819</v>
      </c>
      <c r="D105" s="56" t="s">
        <v>1820</v>
      </c>
      <c r="E105" s="56" t="s">
        <v>1865</v>
      </c>
      <c r="F105" s="56" t="s">
        <v>1692</v>
      </c>
      <c r="G105" s="56" t="s">
        <v>1436</v>
      </c>
      <c r="H105" s="56" t="s">
        <v>1821</v>
      </c>
      <c r="I105" s="56" t="s">
        <v>1822</v>
      </c>
      <c r="J105" s="57" t="s">
        <v>1866</v>
      </c>
      <c r="K105" s="42">
        <f t="shared" si="2"/>
        <v>30948.3</v>
      </c>
      <c r="L105" s="42">
        <f t="shared" si="2"/>
        <v>51552.45</v>
      </c>
      <c r="M105" s="42" t="str">
        <f t="shared" si="1"/>
        <v>-</v>
      </c>
      <c r="N105" s="14"/>
      <c r="O105" s="14"/>
      <c r="P105" s="14"/>
      <c r="Q105" s="14"/>
      <c r="R105" s="14"/>
      <c r="S105" s="14"/>
      <c r="T105" s="14"/>
      <c r="U105" s="14"/>
      <c r="V105" s="14"/>
      <c r="W105" s="14"/>
      <c r="X105" s="14"/>
      <c r="Y105" s="14"/>
      <c r="Z105" s="14"/>
      <c r="AA105" s="14"/>
      <c r="AB105" s="14"/>
      <c r="AC105" s="14"/>
      <c r="AD105" s="14"/>
      <c r="AE105" s="14"/>
      <c r="AF105" s="15"/>
      <c r="AG105" s="15"/>
      <c r="AH105" s="15"/>
      <c r="AI105" s="15"/>
      <c r="AJ105" s="15"/>
      <c r="AK105" s="15"/>
      <c r="AL105" s="15"/>
    </row>
    <row r="106" spans="1:38" s="30" customFormat="1" ht="67.5">
      <c r="A106" s="68" t="s">
        <v>1437</v>
      </c>
      <c r="B106" s="54" t="s">
        <v>945</v>
      </c>
      <c r="C106" s="55" t="s">
        <v>1819</v>
      </c>
      <c r="D106" s="56" t="s">
        <v>1820</v>
      </c>
      <c r="E106" s="56" t="s">
        <v>1865</v>
      </c>
      <c r="F106" s="56" t="s">
        <v>1692</v>
      </c>
      <c r="G106" s="56" t="s">
        <v>985</v>
      </c>
      <c r="H106" s="56" t="s">
        <v>2008</v>
      </c>
      <c r="I106" s="56" t="s">
        <v>1822</v>
      </c>
      <c r="J106" s="57" t="s">
        <v>1866</v>
      </c>
      <c r="K106" s="42">
        <f t="shared" si="2"/>
        <v>30948.3</v>
      </c>
      <c r="L106" s="42">
        <f t="shared" si="2"/>
        <v>51552.45</v>
      </c>
      <c r="M106" s="42" t="str">
        <f t="shared" si="1"/>
        <v>-</v>
      </c>
      <c r="N106" s="28"/>
      <c r="O106" s="28"/>
      <c r="P106" s="28"/>
      <c r="Q106" s="28"/>
      <c r="R106" s="28"/>
      <c r="S106" s="28"/>
      <c r="T106" s="28"/>
      <c r="U106" s="28"/>
      <c r="V106" s="28"/>
      <c r="W106" s="28"/>
      <c r="X106" s="28"/>
      <c r="Y106" s="28"/>
      <c r="Z106" s="28"/>
      <c r="AA106" s="28"/>
      <c r="AB106" s="28"/>
      <c r="AC106" s="28"/>
      <c r="AD106" s="28"/>
      <c r="AE106" s="28"/>
      <c r="AF106" s="29"/>
      <c r="AG106" s="29"/>
      <c r="AH106" s="29"/>
      <c r="AI106" s="29"/>
      <c r="AJ106" s="29"/>
      <c r="AK106" s="29"/>
      <c r="AL106" s="29"/>
    </row>
    <row r="107" spans="1:38" s="30" customFormat="1" ht="67.5">
      <c r="A107" s="68" t="s">
        <v>1437</v>
      </c>
      <c r="B107" s="54" t="s">
        <v>945</v>
      </c>
      <c r="C107" s="55" t="s">
        <v>1867</v>
      </c>
      <c r="D107" s="56" t="s">
        <v>1820</v>
      </c>
      <c r="E107" s="56" t="s">
        <v>1865</v>
      </c>
      <c r="F107" s="56" t="s">
        <v>1692</v>
      </c>
      <c r="G107" s="56" t="s">
        <v>985</v>
      </c>
      <c r="H107" s="56" t="s">
        <v>2008</v>
      </c>
      <c r="I107" s="56" t="s">
        <v>1822</v>
      </c>
      <c r="J107" s="57" t="s">
        <v>1866</v>
      </c>
      <c r="K107" s="42">
        <v>30948.3</v>
      </c>
      <c r="L107" s="58">
        <v>51552.45</v>
      </c>
      <c r="M107" s="58" t="str">
        <f t="shared" si="1"/>
        <v>-</v>
      </c>
      <c r="N107" s="28"/>
      <c r="O107" s="28"/>
      <c r="P107" s="28"/>
      <c r="Q107" s="28"/>
      <c r="R107" s="28"/>
      <c r="S107" s="28"/>
      <c r="T107" s="28"/>
      <c r="U107" s="28"/>
      <c r="V107" s="28"/>
      <c r="W107" s="28"/>
      <c r="X107" s="28"/>
      <c r="Y107" s="28"/>
      <c r="Z107" s="28"/>
      <c r="AA107" s="28"/>
      <c r="AB107" s="28"/>
      <c r="AC107" s="28"/>
      <c r="AD107" s="28"/>
      <c r="AE107" s="28"/>
      <c r="AF107" s="29"/>
      <c r="AG107" s="29"/>
      <c r="AH107" s="29"/>
      <c r="AI107" s="29"/>
      <c r="AJ107" s="29"/>
      <c r="AK107" s="29"/>
      <c r="AL107" s="29"/>
    </row>
    <row r="108" spans="1:38" s="30" customFormat="1" ht="15.75">
      <c r="A108" s="48" t="s">
        <v>2027</v>
      </c>
      <c r="B108" s="32" t="s">
        <v>945</v>
      </c>
      <c r="C108" s="49" t="s">
        <v>1819</v>
      </c>
      <c r="D108" s="50" t="s">
        <v>1820</v>
      </c>
      <c r="E108" s="50" t="s">
        <v>1865</v>
      </c>
      <c r="F108" s="50" t="s">
        <v>1858</v>
      </c>
      <c r="G108" s="50" t="s">
        <v>1819</v>
      </c>
      <c r="H108" s="50" t="s">
        <v>1821</v>
      </c>
      <c r="I108" s="50" t="s">
        <v>1822</v>
      </c>
      <c r="J108" s="51" t="s">
        <v>1866</v>
      </c>
      <c r="K108" s="52">
        <f>K109</f>
        <v>1687533.5</v>
      </c>
      <c r="L108" s="52">
        <f>L109</f>
        <v>1687533.5</v>
      </c>
      <c r="M108" s="52" t="str">
        <f t="shared" si="1"/>
        <v>-</v>
      </c>
      <c r="N108" s="28"/>
      <c r="O108" s="28"/>
      <c r="P108" s="28"/>
      <c r="Q108" s="28"/>
      <c r="R108" s="28"/>
      <c r="S108" s="28"/>
      <c r="T108" s="28"/>
      <c r="U108" s="28"/>
      <c r="V108" s="28"/>
      <c r="W108" s="28"/>
      <c r="X108" s="28"/>
      <c r="Y108" s="28"/>
      <c r="Z108" s="28"/>
      <c r="AA108" s="28"/>
      <c r="AB108" s="28"/>
      <c r="AC108" s="28"/>
      <c r="AD108" s="28"/>
      <c r="AE108" s="28"/>
      <c r="AF108" s="29"/>
      <c r="AG108" s="29"/>
      <c r="AH108" s="29"/>
      <c r="AI108" s="29"/>
      <c r="AJ108" s="29"/>
      <c r="AK108" s="29"/>
      <c r="AL108" s="29"/>
    </row>
    <row r="109" spans="1:38" s="30" customFormat="1" ht="33.75">
      <c r="A109" s="76" t="s">
        <v>2028</v>
      </c>
      <c r="B109" s="54" t="s">
        <v>945</v>
      </c>
      <c r="C109" s="55" t="s">
        <v>1819</v>
      </c>
      <c r="D109" s="56" t="s">
        <v>1820</v>
      </c>
      <c r="E109" s="56" t="s">
        <v>1865</v>
      </c>
      <c r="F109" s="56" t="s">
        <v>1858</v>
      </c>
      <c r="G109" s="56" t="s">
        <v>945</v>
      </c>
      <c r="H109" s="56" t="s">
        <v>1821</v>
      </c>
      <c r="I109" s="56" t="s">
        <v>1822</v>
      </c>
      <c r="J109" s="57" t="s">
        <v>1866</v>
      </c>
      <c r="K109" s="42">
        <f>K110</f>
        <v>1687533.5</v>
      </c>
      <c r="L109" s="42">
        <f>L110</f>
        <v>1687533.5</v>
      </c>
      <c r="M109" s="42" t="str">
        <f t="shared" si="1"/>
        <v>-</v>
      </c>
      <c r="N109" s="28"/>
      <c r="O109" s="28"/>
      <c r="P109" s="28"/>
      <c r="Q109" s="28"/>
      <c r="R109" s="28"/>
      <c r="S109" s="28"/>
      <c r="T109" s="28"/>
      <c r="U109" s="28"/>
      <c r="V109" s="28"/>
      <c r="W109" s="28"/>
      <c r="X109" s="28"/>
      <c r="Y109" s="28"/>
      <c r="Z109" s="28"/>
      <c r="AA109" s="28"/>
      <c r="AB109" s="28"/>
      <c r="AC109" s="28"/>
      <c r="AD109" s="28"/>
      <c r="AE109" s="28"/>
      <c r="AF109" s="29"/>
      <c r="AG109" s="29"/>
      <c r="AH109" s="29"/>
      <c r="AI109" s="29"/>
      <c r="AJ109" s="29"/>
      <c r="AK109" s="29"/>
      <c r="AL109" s="29"/>
    </row>
    <row r="110" spans="1:38" s="30" customFormat="1" ht="33.75">
      <c r="A110" s="53" t="s">
        <v>1833</v>
      </c>
      <c r="B110" s="54" t="s">
        <v>945</v>
      </c>
      <c r="C110" s="55" t="s">
        <v>1867</v>
      </c>
      <c r="D110" s="56" t="s">
        <v>1820</v>
      </c>
      <c r="E110" s="56" t="s">
        <v>1865</v>
      </c>
      <c r="F110" s="56" t="s">
        <v>1858</v>
      </c>
      <c r="G110" s="56" t="s">
        <v>2026</v>
      </c>
      <c r="H110" s="56" t="s">
        <v>1692</v>
      </c>
      <c r="I110" s="56" t="s">
        <v>1822</v>
      </c>
      <c r="J110" s="57" t="s">
        <v>1866</v>
      </c>
      <c r="K110" s="42">
        <f>57400+1630133.5</f>
        <v>1687533.5</v>
      </c>
      <c r="L110" s="58">
        <v>1687533.5</v>
      </c>
      <c r="M110" s="58" t="str">
        <f t="shared" si="1"/>
        <v>-</v>
      </c>
      <c r="N110" s="28"/>
      <c r="O110" s="28"/>
      <c r="P110" s="28"/>
      <c r="Q110" s="28"/>
      <c r="R110" s="28"/>
      <c r="S110" s="28"/>
      <c r="T110" s="28"/>
      <c r="U110" s="28"/>
      <c r="V110" s="28"/>
      <c r="W110" s="28"/>
      <c r="X110" s="28"/>
      <c r="Y110" s="28"/>
      <c r="Z110" s="28"/>
      <c r="AA110" s="28"/>
      <c r="AB110" s="28"/>
      <c r="AC110" s="28"/>
      <c r="AD110" s="28"/>
      <c r="AE110" s="28"/>
      <c r="AF110" s="29"/>
      <c r="AG110" s="29"/>
      <c r="AH110" s="29"/>
      <c r="AI110" s="29"/>
      <c r="AJ110" s="29"/>
      <c r="AK110" s="29"/>
      <c r="AL110" s="29"/>
    </row>
    <row r="111" spans="1:38" s="30" customFormat="1" ht="56.25">
      <c r="A111" s="48" t="s">
        <v>1543</v>
      </c>
      <c r="B111" s="32" t="s">
        <v>945</v>
      </c>
      <c r="C111" s="49" t="s">
        <v>1819</v>
      </c>
      <c r="D111" s="50" t="s">
        <v>1820</v>
      </c>
      <c r="E111" s="50" t="s">
        <v>1865</v>
      </c>
      <c r="F111" s="50" t="s">
        <v>1863</v>
      </c>
      <c r="G111" s="50" t="s">
        <v>1819</v>
      </c>
      <c r="H111" s="50" t="s">
        <v>1821</v>
      </c>
      <c r="I111" s="50" t="s">
        <v>1822</v>
      </c>
      <c r="J111" s="51" t="s">
        <v>1866</v>
      </c>
      <c r="K111" s="52">
        <f aca="true" t="shared" si="3" ref="K111:L113">K112</f>
        <v>5211657.43</v>
      </c>
      <c r="L111" s="52">
        <f t="shared" si="3"/>
        <v>6004945.36</v>
      </c>
      <c r="M111" s="52" t="str">
        <f t="shared" si="1"/>
        <v>-</v>
      </c>
      <c r="N111" s="28"/>
      <c r="O111" s="28"/>
      <c r="P111" s="28"/>
      <c r="Q111" s="28"/>
      <c r="R111" s="28"/>
      <c r="S111" s="28"/>
      <c r="T111" s="28"/>
      <c r="U111" s="28"/>
      <c r="V111" s="28"/>
      <c r="W111" s="28"/>
      <c r="X111" s="28"/>
      <c r="Y111" s="28"/>
      <c r="Z111" s="28"/>
      <c r="AA111" s="28"/>
      <c r="AB111" s="28"/>
      <c r="AC111" s="28"/>
      <c r="AD111" s="28"/>
      <c r="AE111" s="28"/>
      <c r="AF111" s="29"/>
      <c r="AG111" s="29"/>
      <c r="AH111" s="29"/>
      <c r="AI111" s="29"/>
      <c r="AJ111" s="29"/>
      <c r="AK111" s="29"/>
      <c r="AL111" s="29"/>
    </row>
    <row r="112" spans="1:38" s="30" customFormat="1" ht="45">
      <c r="A112" s="53" t="s">
        <v>533</v>
      </c>
      <c r="B112" s="54" t="s">
        <v>945</v>
      </c>
      <c r="C112" s="55" t="s">
        <v>1819</v>
      </c>
      <c r="D112" s="56" t="s">
        <v>1820</v>
      </c>
      <c r="E112" s="56" t="s">
        <v>1865</v>
      </c>
      <c r="F112" s="56" t="s">
        <v>1863</v>
      </c>
      <c r="G112" s="56" t="s">
        <v>1691</v>
      </c>
      <c r="H112" s="56" t="s">
        <v>1821</v>
      </c>
      <c r="I112" s="56" t="s">
        <v>1822</v>
      </c>
      <c r="J112" s="57" t="s">
        <v>1866</v>
      </c>
      <c r="K112" s="42">
        <f t="shared" si="3"/>
        <v>5211657.43</v>
      </c>
      <c r="L112" s="42">
        <f t="shared" si="3"/>
        <v>6004945.36</v>
      </c>
      <c r="M112" s="42" t="str">
        <f t="shared" si="1"/>
        <v>-</v>
      </c>
      <c r="N112" s="28"/>
      <c r="O112" s="28"/>
      <c r="P112" s="28"/>
      <c r="Q112" s="28"/>
      <c r="R112" s="28"/>
      <c r="S112" s="28"/>
      <c r="T112" s="28"/>
      <c r="U112" s="28"/>
      <c r="V112" s="28"/>
      <c r="W112" s="28"/>
      <c r="X112" s="28"/>
      <c r="Y112" s="28"/>
      <c r="Z112" s="28"/>
      <c r="AA112" s="28"/>
      <c r="AB112" s="28"/>
      <c r="AC112" s="28"/>
      <c r="AD112" s="28"/>
      <c r="AE112" s="28"/>
      <c r="AF112" s="29"/>
      <c r="AG112" s="29"/>
      <c r="AH112" s="29"/>
      <c r="AI112" s="29"/>
      <c r="AJ112" s="29"/>
      <c r="AK112" s="29"/>
      <c r="AL112" s="29"/>
    </row>
    <row r="113" spans="1:38" s="30" customFormat="1" ht="45">
      <c r="A113" s="53" t="s">
        <v>534</v>
      </c>
      <c r="B113" s="54" t="s">
        <v>945</v>
      </c>
      <c r="C113" s="77" t="s">
        <v>1867</v>
      </c>
      <c r="D113" s="78" t="s">
        <v>1820</v>
      </c>
      <c r="E113" s="78" t="s">
        <v>1865</v>
      </c>
      <c r="F113" s="78" t="s">
        <v>1863</v>
      </c>
      <c r="G113" s="78" t="s">
        <v>2003</v>
      </c>
      <c r="H113" s="78" t="s">
        <v>1692</v>
      </c>
      <c r="I113" s="78" t="s">
        <v>1822</v>
      </c>
      <c r="J113" s="79" t="s">
        <v>1866</v>
      </c>
      <c r="K113" s="80">
        <f t="shared" si="3"/>
        <v>5211657.43</v>
      </c>
      <c r="L113" s="80">
        <f t="shared" si="3"/>
        <v>6004945.36</v>
      </c>
      <c r="M113" s="80" t="str">
        <f t="shared" si="1"/>
        <v>-</v>
      </c>
      <c r="N113" s="28"/>
      <c r="O113" s="28"/>
      <c r="P113" s="28"/>
      <c r="Q113" s="28"/>
      <c r="R113" s="28"/>
      <c r="S113" s="28"/>
      <c r="T113" s="28"/>
      <c r="U113" s="28"/>
      <c r="V113" s="28"/>
      <c r="W113" s="28"/>
      <c r="X113" s="28"/>
      <c r="Y113" s="28"/>
      <c r="Z113" s="28"/>
      <c r="AA113" s="28"/>
      <c r="AB113" s="28"/>
      <c r="AC113" s="28"/>
      <c r="AD113" s="28"/>
      <c r="AE113" s="28"/>
      <c r="AF113" s="29"/>
      <c r="AG113" s="29"/>
      <c r="AH113" s="29"/>
      <c r="AI113" s="29"/>
      <c r="AJ113" s="29"/>
      <c r="AK113" s="29"/>
      <c r="AL113" s="29"/>
    </row>
    <row r="114" spans="1:38" s="16" customFormat="1" ht="15">
      <c r="A114" s="53" t="s">
        <v>2004</v>
      </c>
      <c r="B114" s="54" t="s">
        <v>945</v>
      </c>
      <c r="C114" s="77" t="s">
        <v>1867</v>
      </c>
      <c r="D114" s="78" t="s">
        <v>1820</v>
      </c>
      <c r="E114" s="78" t="s">
        <v>1865</v>
      </c>
      <c r="F114" s="78" t="s">
        <v>1863</v>
      </c>
      <c r="G114" s="78" t="s">
        <v>2003</v>
      </c>
      <c r="H114" s="78" t="s">
        <v>1692</v>
      </c>
      <c r="I114" s="78" t="s">
        <v>2022</v>
      </c>
      <c r="J114" s="79" t="s">
        <v>1866</v>
      </c>
      <c r="K114" s="80">
        <f>3760726.9+1450930.53</f>
        <v>5211657.43</v>
      </c>
      <c r="L114" s="80">
        <v>6004945.36</v>
      </c>
      <c r="M114" s="80" t="str">
        <f t="shared" si="1"/>
        <v>-</v>
      </c>
      <c r="N114" s="14"/>
      <c r="O114" s="14"/>
      <c r="P114" s="14"/>
      <c r="Q114" s="14"/>
      <c r="R114" s="14"/>
      <c r="S114" s="14"/>
      <c r="T114" s="14"/>
      <c r="U114" s="14"/>
      <c r="V114" s="14"/>
      <c r="W114" s="14"/>
      <c r="X114" s="14"/>
      <c r="Y114" s="14"/>
      <c r="Z114" s="14"/>
      <c r="AA114" s="14"/>
      <c r="AB114" s="14"/>
      <c r="AC114" s="14"/>
      <c r="AD114" s="14"/>
      <c r="AE114" s="14"/>
      <c r="AF114" s="15"/>
      <c r="AG114" s="15"/>
      <c r="AH114" s="15"/>
      <c r="AI114" s="15"/>
      <c r="AJ114" s="15"/>
      <c r="AK114" s="15"/>
      <c r="AL114" s="15"/>
    </row>
    <row r="115" spans="1:38" s="16" customFormat="1" ht="15">
      <c r="A115" s="48" t="s">
        <v>535</v>
      </c>
      <c r="B115" s="32" t="s">
        <v>945</v>
      </c>
      <c r="C115" s="81" t="s">
        <v>1819</v>
      </c>
      <c r="D115" s="82" t="s">
        <v>1820</v>
      </c>
      <c r="E115" s="82" t="s">
        <v>2005</v>
      </c>
      <c r="F115" s="82" t="s">
        <v>1821</v>
      </c>
      <c r="G115" s="82" t="s">
        <v>1819</v>
      </c>
      <c r="H115" s="82" t="s">
        <v>1821</v>
      </c>
      <c r="I115" s="82" t="s">
        <v>1822</v>
      </c>
      <c r="J115" s="83" t="s">
        <v>1819</v>
      </c>
      <c r="K115" s="84">
        <f>K116</f>
        <v>8179200</v>
      </c>
      <c r="L115" s="84">
        <f>L116</f>
        <v>14010547.020000001</v>
      </c>
      <c r="M115" s="84" t="str">
        <f t="shared" si="1"/>
        <v>-</v>
      </c>
      <c r="N115" s="14"/>
      <c r="O115" s="14"/>
      <c r="P115" s="14"/>
      <c r="Q115" s="14"/>
      <c r="R115" s="14"/>
      <c r="S115" s="14"/>
      <c r="T115" s="14"/>
      <c r="U115" s="14"/>
      <c r="V115" s="14"/>
      <c r="W115" s="14"/>
      <c r="X115" s="14"/>
      <c r="Y115" s="14"/>
      <c r="Z115" s="14"/>
      <c r="AA115" s="14"/>
      <c r="AB115" s="14"/>
      <c r="AC115" s="14"/>
      <c r="AD115" s="14"/>
      <c r="AE115" s="14"/>
      <c r="AF115" s="15"/>
      <c r="AG115" s="15"/>
      <c r="AH115" s="15"/>
      <c r="AI115" s="15"/>
      <c r="AJ115" s="15"/>
      <c r="AK115" s="15"/>
      <c r="AL115" s="15"/>
    </row>
    <row r="116" spans="1:38" s="16" customFormat="1" ht="15">
      <c r="A116" s="48" t="s">
        <v>536</v>
      </c>
      <c r="B116" s="32" t="s">
        <v>945</v>
      </c>
      <c r="C116" s="81" t="s">
        <v>2006</v>
      </c>
      <c r="D116" s="82" t="s">
        <v>1820</v>
      </c>
      <c r="E116" s="82" t="s">
        <v>2005</v>
      </c>
      <c r="F116" s="82" t="s">
        <v>1824</v>
      </c>
      <c r="G116" s="82" t="s">
        <v>1819</v>
      </c>
      <c r="H116" s="82" t="s">
        <v>1824</v>
      </c>
      <c r="I116" s="82" t="s">
        <v>1822</v>
      </c>
      <c r="J116" s="83" t="s">
        <v>1866</v>
      </c>
      <c r="K116" s="84">
        <f>SUM(K117:K123)</f>
        <v>8179200</v>
      </c>
      <c r="L116" s="84">
        <f>L117+L121+L123+L119</f>
        <v>14010547.020000001</v>
      </c>
      <c r="M116" s="84" t="str">
        <f t="shared" si="1"/>
        <v>-</v>
      </c>
      <c r="N116" s="14"/>
      <c r="O116" s="14"/>
      <c r="P116" s="14"/>
      <c r="Q116" s="14"/>
      <c r="R116" s="14"/>
      <c r="S116" s="14"/>
      <c r="T116" s="14"/>
      <c r="U116" s="14"/>
      <c r="V116" s="14"/>
      <c r="W116" s="14"/>
      <c r="X116" s="14"/>
      <c r="Y116" s="14"/>
      <c r="Z116" s="14"/>
      <c r="AA116" s="14"/>
      <c r="AB116" s="14"/>
      <c r="AC116" s="14"/>
      <c r="AD116" s="14"/>
      <c r="AE116" s="14"/>
      <c r="AF116" s="15"/>
      <c r="AG116" s="15"/>
      <c r="AH116" s="15"/>
      <c r="AI116" s="15"/>
      <c r="AJ116" s="15"/>
      <c r="AK116" s="15"/>
      <c r="AL116" s="15"/>
    </row>
    <row r="117" spans="1:38" s="16" customFormat="1" ht="22.5">
      <c r="A117" s="53" t="s">
        <v>249</v>
      </c>
      <c r="B117" s="54" t="s">
        <v>945</v>
      </c>
      <c r="C117" s="55" t="s">
        <v>2006</v>
      </c>
      <c r="D117" s="56" t="s">
        <v>1820</v>
      </c>
      <c r="E117" s="56" t="s">
        <v>2005</v>
      </c>
      <c r="F117" s="56" t="s">
        <v>1824</v>
      </c>
      <c r="G117" s="56" t="s">
        <v>945</v>
      </c>
      <c r="H117" s="56" t="s">
        <v>1824</v>
      </c>
      <c r="I117" s="56" t="s">
        <v>1822</v>
      </c>
      <c r="J117" s="57" t="s">
        <v>1866</v>
      </c>
      <c r="K117" s="42">
        <f>566400+1124900</f>
        <v>1691300</v>
      </c>
      <c r="L117" s="42">
        <f>L118</f>
        <v>2488186.21</v>
      </c>
      <c r="M117" s="42" t="str">
        <f t="shared" si="1"/>
        <v>-</v>
      </c>
      <c r="N117" s="14"/>
      <c r="O117" s="14"/>
      <c r="P117" s="14"/>
      <c r="Q117" s="14"/>
      <c r="R117" s="14"/>
      <c r="S117" s="14"/>
      <c r="T117" s="14"/>
      <c r="U117" s="14"/>
      <c r="V117" s="14"/>
      <c r="W117" s="14"/>
      <c r="X117" s="14"/>
      <c r="Y117" s="14"/>
      <c r="Z117" s="14"/>
      <c r="AA117" s="14"/>
      <c r="AB117" s="14"/>
      <c r="AC117" s="14"/>
      <c r="AD117" s="14"/>
      <c r="AE117" s="14"/>
      <c r="AF117" s="15"/>
      <c r="AG117" s="15"/>
      <c r="AH117" s="15"/>
      <c r="AI117" s="15"/>
      <c r="AJ117" s="15"/>
      <c r="AK117" s="15"/>
      <c r="AL117" s="15"/>
    </row>
    <row r="118" spans="1:38" s="16" customFormat="1" ht="33.75">
      <c r="A118" s="53" t="s">
        <v>647</v>
      </c>
      <c r="B118" s="54" t="s">
        <v>945</v>
      </c>
      <c r="C118" s="55" t="s">
        <v>2006</v>
      </c>
      <c r="D118" s="56" t="s">
        <v>1820</v>
      </c>
      <c r="E118" s="56" t="s">
        <v>2005</v>
      </c>
      <c r="F118" s="56" t="s">
        <v>1824</v>
      </c>
      <c r="G118" s="56" t="s">
        <v>945</v>
      </c>
      <c r="H118" s="56" t="s">
        <v>1824</v>
      </c>
      <c r="I118" s="56" t="s">
        <v>2007</v>
      </c>
      <c r="J118" s="57" t="s">
        <v>1866</v>
      </c>
      <c r="K118" s="42">
        <v>0</v>
      </c>
      <c r="L118" s="42">
        <v>2488186.21</v>
      </c>
      <c r="M118" s="42" t="str">
        <f t="shared" si="1"/>
        <v>-</v>
      </c>
      <c r="N118" s="14"/>
      <c r="O118" s="14"/>
      <c r="P118" s="14"/>
      <c r="Q118" s="14"/>
      <c r="R118" s="14"/>
      <c r="S118" s="14"/>
      <c r="T118" s="14"/>
      <c r="U118" s="14"/>
      <c r="V118" s="14"/>
      <c r="W118" s="14"/>
      <c r="X118" s="14"/>
      <c r="Y118" s="14"/>
      <c r="Z118" s="14"/>
      <c r="AA118" s="14"/>
      <c r="AB118" s="14"/>
      <c r="AC118" s="14"/>
      <c r="AD118" s="14"/>
      <c r="AE118" s="14"/>
      <c r="AF118" s="15"/>
      <c r="AG118" s="15"/>
      <c r="AH118" s="15"/>
      <c r="AI118" s="15"/>
      <c r="AJ118" s="15"/>
      <c r="AK118" s="15"/>
      <c r="AL118" s="15"/>
    </row>
    <row r="119" spans="1:38" s="16" customFormat="1" ht="33.75">
      <c r="A119" s="53" t="s">
        <v>0</v>
      </c>
      <c r="B119" s="54" t="s">
        <v>945</v>
      </c>
      <c r="C119" s="55" t="s">
        <v>2006</v>
      </c>
      <c r="D119" s="56" t="s">
        <v>1820</v>
      </c>
      <c r="E119" s="56" t="s">
        <v>2005</v>
      </c>
      <c r="F119" s="56" t="s">
        <v>1824</v>
      </c>
      <c r="G119" s="56" t="s">
        <v>650</v>
      </c>
      <c r="H119" s="56" t="s">
        <v>1824</v>
      </c>
      <c r="I119" s="56" t="s">
        <v>1822</v>
      </c>
      <c r="J119" s="57" t="s">
        <v>1866</v>
      </c>
      <c r="K119" s="42">
        <v>0</v>
      </c>
      <c r="L119" s="42">
        <f>L120</f>
        <v>75941.51</v>
      </c>
      <c r="M119" s="42" t="str">
        <f t="shared" si="1"/>
        <v>-</v>
      </c>
      <c r="N119" s="14"/>
      <c r="O119" s="14"/>
      <c r="P119" s="14"/>
      <c r="Q119" s="14"/>
      <c r="R119" s="14"/>
      <c r="S119" s="14"/>
      <c r="T119" s="14"/>
      <c r="U119" s="14"/>
      <c r="V119" s="14"/>
      <c r="W119" s="14"/>
      <c r="X119" s="14"/>
      <c r="Y119" s="14"/>
      <c r="Z119" s="14"/>
      <c r="AA119" s="14"/>
      <c r="AB119" s="14"/>
      <c r="AC119" s="14"/>
      <c r="AD119" s="14"/>
      <c r="AE119" s="14"/>
      <c r="AF119" s="15"/>
      <c r="AG119" s="15"/>
      <c r="AH119" s="15"/>
      <c r="AI119" s="15"/>
      <c r="AJ119" s="15"/>
      <c r="AK119" s="15"/>
      <c r="AL119" s="15"/>
    </row>
    <row r="120" spans="1:38" s="16" customFormat="1" ht="33.75">
      <c r="A120" s="53" t="s">
        <v>647</v>
      </c>
      <c r="B120" s="54" t="s">
        <v>945</v>
      </c>
      <c r="C120" s="55" t="s">
        <v>2006</v>
      </c>
      <c r="D120" s="56" t="s">
        <v>1820</v>
      </c>
      <c r="E120" s="56" t="s">
        <v>2005</v>
      </c>
      <c r="F120" s="56" t="s">
        <v>1824</v>
      </c>
      <c r="G120" s="85" t="s">
        <v>650</v>
      </c>
      <c r="H120" s="56" t="s">
        <v>1824</v>
      </c>
      <c r="I120" s="56" t="s">
        <v>2007</v>
      </c>
      <c r="J120" s="57" t="s">
        <v>1866</v>
      </c>
      <c r="K120" s="42">
        <v>0</v>
      </c>
      <c r="L120" s="42">
        <v>75941.51</v>
      </c>
      <c r="M120" s="42" t="str">
        <f t="shared" si="1"/>
        <v>-</v>
      </c>
      <c r="N120" s="14"/>
      <c r="O120" s="14"/>
      <c r="P120" s="14"/>
      <c r="Q120" s="14"/>
      <c r="R120" s="14"/>
      <c r="S120" s="14"/>
      <c r="T120" s="14"/>
      <c r="U120" s="14"/>
      <c r="V120" s="14"/>
      <c r="W120" s="14"/>
      <c r="X120" s="14"/>
      <c r="Y120" s="14"/>
      <c r="Z120" s="14"/>
      <c r="AA120" s="14"/>
      <c r="AB120" s="14"/>
      <c r="AC120" s="14"/>
      <c r="AD120" s="14"/>
      <c r="AE120" s="14"/>
      <c r="AF120" s="15"/>
      <c r="AG120" s="15"/>
      <c r="AH120" s="15"/>
      <c r="AI120" s="15"/>
      <c r="AJ120" s="15"/>
      <c r="AK120" s="15"/>
      <c r="AL120" s="15"/>
    </row>
    <row r="121" spans="1:38" s="16" customFormat="1" ht="15">
      <c r="A121" s="53" t="s">
        <v>1852</v>
      </c>
      <c r="B121" s="54" t="s">
        <v>945</v>
      </c>
      <c r="C121" s="55" t="s">
        <v>2006</v>
      </c>
      <c r="D121" s="56" t="s">
        <v>1820</v>
      </c>
      <c r="E121" s="56" t="s">
        <v>2005</v>
      </c>
      <c r="F121" s="56" t="s">
        <v>1824</v>
      </c>
      <c r="G121" s="56" t="s">
        <v>1655</v>
      </c>
      <c r="H121" s="56" t="s">
        <v>1824</v>
      </c>
      <c r="I121" s="56" t="s">
        <v>1822</v>
      </c>
      <c r="J121" s="57" t="s">
        <v>1866</v>
      </c>
      <c r="K121" s="42">
        <f>826944+565456</f>
        <v>1392400</v>
      </c>
      <c r="L121" s="42">
        <f>L122</f>
        <v>2719423.41</v>
      </c>
      <c r="M121" s="42" t="str">
        <f t="shared" si="1"/>
        <v>-</v>
      </c>
      <c r="N121" s="14"/>
      <c r="O121" s="14"/>
      <c r="P121" s="14"/>
      <c r="Q121" s="14"/>
      <c r="R121" s="14"/>
      <c r="S121" s="14"/>
      <c r="T121" s="14"/>
      <c r="U121" s="14"/>
      <c r="V121" s="14"/>
      <c r="W121" s="14"/>
      <c r="X121" s="14"/>
      <c r="Y121" s="14"/>
      <c r="Z121" s="14"/>
      <c r="AA121" s="14"/>
      <c r="AB121" s="14"/>
      <c r="AC121" s="14"/>
      <c r="AD121" s="14"/>
      <c r="AE121" s="14"/>
      <c r="AF121" s="15"/>
      <c r="AG121" s="15"/>
      <c r="AH121" s="15"/>
      <c r="AI121" s="15"/>
      <c r="AJ121" s="15"/>
      <c r="AK121" s="15"/>
      <c r="AL121" s="15"/>
    </row>
    <row r="122" spans="1:38" s="16" customFormat="1" ht="33.75">
      <c r="A122" s="53" t="s">
        <v>1</v>
      </c>
      <c r="B122" s="54" t="s">
        <v>945</v>
      </c>
      <c r="C122" s="55" t="s">
        <v>2006</v>
      </c>
      <c r="D122" s="56" t="s">
        <v>1820</v>
      </c>
      <c r="E122" s="56" t="s">
        <v>2005</v>
      </c>
      <c r="F122" s="56" t="s">
        <v>1824</v>
      </c>
      <c r="G122" s="56" t="s">
        <v>1655</v>
      </c>
      <c r="H122" s="56" t="s">
        <v>1824</v>
      </c>
      <c r="I122" s="56" t="s">
        <v>2007</v>
      </c>
      <c r="J122" s="57" t="s">
        <v>1866</v>
      </c>
      <c r="K122" s="42">
        <v>0</v>
      </c>
      <c r="L122" s="42">
        <v>2719423.41</v>
      </c>
      <c r="M122" s="42" t="str">
        <f t="shared" si="1"/>
        <v>-</v>
      </c>
      <c r="N122" s="14"/>
      <c r="O122" s="14"/>
      <c r="P122" s="14"/>
      <c r="Q122" s="14"/>
      <c r="R122" s="14"/>
      <c r="S122" s="14"/>
      <c r="T122" s="14"/>
      <c r="U122" s="14"/>
      <c r="V122" s="14"/>
      <c r="W122" s="14"/>
      <c r="X122" s="14"/>
      <c r="Y122" s="14"/>
      <c r="Z122" s="14"/>
      <c r="AA122" s="14"/>
      <c r="AB122" s="14"/>
      <c r="AC122" s="14"/>
      <c r="AD122" s="14"/>
      <c r="AE122" s="14"/>
      <c r="AF122" s="15"/>
      <c r="AG122" s="15"/>
      <c r="AH122" s="15"/>
      <c r="AI122" s="15"/>
      <c r="AJ122" s="15"/>
      <c r="AK122" s="15"/>
      <c r="AL122" s="15"/>
    </row>
    <row r="123" spans="1:38" s="16" customFormat="1" ht="15">
      <c r="A123" s="53" t="s">
        <v>1695</v>
      </c>
      <c r="B123" s="54" t="s">
        <v>945</v>
      </c>
      <c r="C123" s="55" t="s">
        <v>2006</v>
      </c>
      <c r="D123" s="56" t="s">
        <v>1820</v>
      </c>
      <c r="E123" s="56" t="s">
        <v>2005</v>
      </c>
      <c r="F123" s="56" t="s">
        <v>1824</v>
      </c>
      <c r="G123" s="56" t="s">
        <v>1691</v>
      </c>
      <c r="H123" s="56" t="s">
        <v>1824</v>
      </c>
      <c r="I123" s="56" t="s">
        <v>1822</v>
      </c>
      <c r="J123" s="57" t="s">
        <v>1866</v>
      </c>
      <c r="K123" s="42">
        <f>2382656+2712844</f>
        <v>5095500</v>
      </c>
      <c r="L123" s="58">
        <f>L124</f>
        <v>8726995.89</v>
      </c>
      <c r="M123" s="58" t="str">
        <f t="shared" si="1"/>
        <v>-</v>
      </c>
      <c r="N123" s="14"/>
      <c r="O123" s="14"/>
      <c r="P123" s="14"/>
      <c r="Q123" s="14"/>
      <c r="R123" s="14"/>
      <c r="S123" s="14"/>
      <c r="T123" s="14"/>
      <c r="U123" s="14"/>
      <c r="V123" s="14"/>
      <c r="W123" s="14"/>
      <c r="X123" s="14"/>
      <c r="Y123" s="14"/>
      <c r="Z123" s="14"/>
      <c r="AA123" s="14"/>
      <c r="AB123" s="14"/>
      <c r="AC123" s="14"/>
      <c r="AD123" s="14"/>
      <c r="AE123" s="14"/>
      <c r="AF123" s="15"/>
      <c r="AG123" s="15"/>
      <c r="AH123" s="15"/>
      <c r="AI123" s="15"/>
      <c r="AJ123" s="15"/>
      <c r="AK123" s="15"/>
      <c r="AL123" s="15"/>
    </row>
    <row r="124" spans="1:38" s="16" customFormat="1" ht="33.75">
      <c r="A124" s="53" t="s">
        <v>2060</v>
      </c>
      <c r="B124" s="54" t="s">
        <v>945</v>
      </c>
      <c r="C124" s="55" t="s">
        <v>2006</v>
      </c>
      <c r="D124" s="56" t="s">
        <v>1820</v>
      </c>
      <c r="E124" s="56" t="s">
        <v>2005</v>
      </c>
      <c r="F124" s="56" t="s">
        <v>1824</v>
      </c>
      <c r="G124" s="56" t="s">
        <v>1691</v>
      </c>
      <c r="H124" s="56" t="s">
        <v>1824</v>
      </c>
      <c r="I124" s="56" t="s">
        <v>2007</v>
      </c>
      <c r="J124" s="57" t="s">
        <v>1866</v>
      </c>
      <c r="K124" s="42">
        <v>0</v>
      </c>
      <c r="L124" s="42">
        <v>8726995.89</v>
      </c>
      <c r="M124" s="42" t="str">
        <f t="shared" si="1"/>
        <v>-</v>
      </c>
      <c r="N124" s="14"/>
      <c r="O124" s="14"/>
      <c r="P124" s="14"/>
      <c r="Q124" s="14"/>
      <c r="R124" s="14"/>
      <c r="S124" s="14"/>
      <c r="T124" s="14"/>
      <c r="U124" s="14"/>
      <c r="V124" s="14"/>
      <c r="W124" s="14"/>
      <c r="X124" s="14"/>
      <c r="Y124" s="14"/>
      <c r="Z124" s="14"/>
      <c r="AA124" s="14"/>
      <c r="AB124" s="14"/>
      <c r="AC124" s="14"/>
      <c r="AD124" s="14"/>
      <c r="AE124" s="14"/>
      <c r="AF124" s="15"/>
      <c r="AG124" s="15"/>
      <c r="AH124" s="15"/>
      <c r="AI124" s="15"/>
      <c r="AJ124" s="15"/>
      <c r="AK124" s="15"/>
      <c r="AL124" s="15"/>
    </row>
    <row r="125" spans="1:38" s="16" customFormat="1" ht="22.5">
      <c r="A125" s="48" t="s">
        <v>1696</v>
      </c>
      <c r="B125" s="32" t="s">
        <v>945</v>
      </c>
      <c r="C125" s="49" t="s">
        <v>1819</v>
      </c>
      <c r="D125" s="50" t="s">
        <v>1820</v>
      </c>
      <c r="E125" s="50" t="s">
        <v>2008</v>
      </c>
      <c r="F125" s="50" t="s">
        <v>1821</v>
      </c>
      <c r="G125" s="50" t="s">
        <v>1819</v>
      </c>
      <c r="H125" s="50" t="s">
        <v>1821</v>
      </c>
      <c r="I125" s="50" t="s">
        <v>1822</v>
      </c>
      <c r="J125" s="51" t="s">
        <v>1819</v>
      </c>
      <c r="K125" s="52">
        <f>K126+K131</f>
        <v>43187287.230000004</v>
      </c>
      <c r="L125" s="52">
        <f>L126+L131</f>
        <v>42896475.589999996</v>
      </c>
      <c r="M125" s="52">
        <f t="shared" si="1"/>
        <v>290811.64000000805</v>
      </c>
      <c r="N125" s="14"/>
      <c r="O125" s="14"/>
      <c r="P125" s="14"/>
      <c r="Q125" s="14"/>
      <c r="R125" s="14"/>
      <c r="S125" s="14"/>
      <c r="T125" s="14"/>
      <c r="U125" s="14"/>
      <c r="V125" s="14"/>
      <c r="W125" s="14"/>
      <c r="X125" s="14"/>
      <c r="Y125" s="14"/>
      <c r="Z125" s="14"/>
      <c r="AA125" s="14"/>
      <c r="AB125" s="14"/>
      <c r="AC125" s="14"/>
      <c r="AD125" s="14"/>
      <c r="AE125" s="14"/>
      <c r="AF125" s="15"/>
      <c r="AG125" s="15"/>
      <c r="AH125" s="15"/>
      <c r="AI125" s="15"/>
      <c r="AJ125" s="15"/>
      <c r="AK125" s="15"/>
      <c r="AL125" s="15"/>
    </row>
    <row r="126" spans="1:38" s="16" customFormat="1" ht="15">
      <c r="A126" s="48" t="s">
        <v>1777</v>
      </c>
      <c r="B126" s="32" t="s">
        <v>945</v>
      </c>
      <c r="C126" s="49" t="s">
        <v>1819</v>
      </c>
      <c r="D126" s="50" t="s">
        <v>1820</v>
      </c>
      <c r="E126" s="50" t="s">
        <v>2008</v>
      </c>
      <c r="F126" s="50" t="s">
        <v>1824</v>
      </c>
      <c r="G126" s="50" t="s">
        <v>1819</v>
      </c>
      <c r="H126" s="50" t="s">
        <v>1821</v>
      </c>
      <c r="I126" s="50" t="s">
        <v>1822</v>
      </c>
      <c r="J126" s="51" t="s">
        <v>2009</v>
      </c>
      <c r="K126" s="52">
        <f>K127</f>
        <v>32318989.76</v>
      </c>
      <c r="L126" s="52">
        <f>L127</f>
        <v>31751034.04</v>
      </c>
      <c r="M126" s="52">
        <f t="shared" si="1"/>
        <v>567955.7200000025</v>
      </c>
      <c r="N126" s="14"/>
      <c r="O126" s="14"/>
      <c r="P126" s="14"/>
      <c r="Q126" s="14"/>
      <c r="R126" s="14"/>
      <c r="S126" s="14"/>
      <c r="T126" s="14"/>
      <c r="U126" s="14"/>
      <c r="V126" s="14"/>
      <c r="W126" s="14"/>
      <c r="X126" s="14"/>
      <c r="Y126" s="14"/>
      <c r="Z126" s="14"/>
      <c r="AA126" s="14"/>
      <c r="AB126" s="14"/>
      <c r="AC126" s="14"/>
      <c r="AD126" s="14"/>
      <c r="AE126" s="14"/>
      <c r="AF126" s="15"/>
      <c r="AG126" s="15"/>
      <c r="AH126" s="15"/>
      <c r="AI126" s="15"/>
      <c r="AJ126" s="15"/>
      <c r="AK126" s="15"/>
      <c r="AL126" s="15"/>
    </row>
    <row r="127" spans="1:38" s="16" customFormat="1" ht="15">
      <c r="A127" s="53" t="s">
        <v>1697</v>
      </c>
      <c r="B127" s="54" t="s">
        <v>945</v>
      </c>
      <c r="C127" s="55" t="s">
        <v>1819</v>
      </c>
      <c r="D127" s="56" t="s">
        <v>1820</v>
      </c>
      <c r="E127" s="56" t="s">
        <v>2008</v>
      </c>
      <c r="F127" s="56" t="s">
        <v>1824</v>
      </c>
      <c r="G127" s="56" t="s">
        <v>2010</v>
      </c>
      <c r="H127" s="56" t="s">
        <v>1821</v>
      </c>
      <c r="I127" s="56" t="s">
        <v>1822</v>
      </c>
      <c r="J127" s="57" t="s">
        <v>2009</v>
      </c>
      <c r="K127" s="42">
        <f>K128</f>
        <v>32318989.76</v>
      </c>
      <c r="L127" s="42">
        <f>L128</f>
        <v>31751034.04</v>
      </c>
      <c r="M127" s="42">
        <f t="shared" si="1"/>
        <v>567955.7200000025</v>
      </c>
      <c r="N127" s="14"/>
      <c r="O127" s="14"/>
      <c r="P127" s="14"/>
      <c r="Q127" s="14"/>
      <c r="R127" s="14"/>
      <c r="S127" s="14"/>
      <c r="T127" s="14"/>
      <c r="U127" s="14"/>
      <c r="V127" s="14"/>
      <c r="W127" s="14"/>
      <c r="X127" s="14"/>
      <c r="Y127" s="14"/>
      <c r="Z127" s="14"/>
      <c r="AA127" s="14"/>
      <c r="AB127" s="14"/>
      <c r="AC127" s="14"/>
      <c r="AD127" s="14"/>
      <c r="AE127" s="14"/>
      <c r="AF127" s="15"/>
      <c r="AG127" s="15"/>
      <c r="AH127" s="15"/>
      <c r="AI127" s="15"/>
      <c r="AJ127" s="15"/>
      <c r="AK127" s="15"/>
      <c r="AL127" s="15"/>
    </row>
    <row r="128" spans="1:38" s="16" customFormat="1" ht="22.5">
      <c r="A128" s="53" t="s">
        <v>2033</v>
      </c>
      <c r="B128" s="54" t="s">
        <v>945</v>
      </c>
      <c r="C128" s="55" t="s">
        <v>1819</v>
      </c>
      <c r="D128" s="56" t="s">
        <v>1820</v>
      </c>
      <c r="E128" s="56" t="s">
        <v>2008</v>
      </c>
      <c r="F128" s="56" t="s">
        <v>1824</v>
      </c>
      <c r="G128" s="56" t="s">
        <v>2011</v>
      </c>
      <c r="H128" s="56" t="s">
        <v>1692</v>
      </c>
      <c r="I128" s="56" t="s">
        <v>1822</v>
      </c>
      <c r="J128" s="57" t="s">
        <v>2009</v>
      </c>
      <c r="K128" s="42">
        <f>SUM(K129:K130)</f>
        <v>32318989.76</v>
      </c>
      <c r="L128" s="42">
        <f>SUM(L129:L130)</f>
        <v>31751034.04</v>
      </c>
      <c r="M128" s="42">
        <f t="shared" si="1"/>
        <v>567955.7200000025</v>
      </c>
      <c r="N128" s="14"/>
      <c r="O128" s="14"/>
      <c r="P128" s="14"/>
      <c r="Q128" s="14"/>
      <c r="R128" s="14"/>
      <c r="S128" s="14"/>
      <c r="T128" s="14"/>
      <c r="U128" s="14"/>
      <c r="V128" s="14"/>
      <c r="W128" s="14"/>
      <c r="X128" s="14"/>
      <c r="Y128" s="14"/>
      <c r="Z128" s="14"/>
      <c r="AA128" s="14"/>
      <c r="AB128" s="14"/>
      <c r="AC128" s="14"/>
      <c r="AD128" s="14"/>
      <c r="AE128" s="14"/>
      <c r="AF128" s="15"/>
      <c r="AG128" s="15"/>
      <c r="AH128" s="15"/>
      <c r="AI128" s="15"/>
      <c r="AJ128" s="15"/>
      <c r="AK128" s="15"/>
      <c r="AL128" s="15"/>
    </row>
    <row r="129" spans="1:38" s="16" customFormat="1" ht="22.5">
      <c r="A129" s="53" t="s">
        <v>2033</v>
      </c>
      <c r="B129" s="54" t="s">
        <v>945</v>
      </c>
      <c r="C129" s="55" t="s">
        <v>1861</v>
      </c>
      <c r="D129" s="56" t="s">
        <v>1820</v>
      </c>
      <c r="E129" s="56" t="s">
        <v>2008</v>
      </c>
      <c r="F129" s="56" t="s">
        <v>1824</v>
      </c>
      <c r="G129" s="56" t="s">
        <v>2011</v>
      </c>
      <c r="H129" s="56" t="s">
        <v>1692</v>
      </c>
      <c r="I129" s="56" t="s">
        <v>1822</v>
      </c>
      <c r="J129" s="57" t="s">
        <v>2009</v>
      </c>
      <c r="K129" s="42">
        <v>14369.76</v>
      </c>
      <c r="L129" s="42">
        <v>21698.88</v>
      </c>
      <c r="M129" s="42" t="str">
        <f t="shared" si="1"/>
        <v>-</v>
      </c>
      <c r="N129" s="14"/>
      <c r="O129" s="14"/>
      <c r="P129" s="14"/>
      <c r="Q129" s="14"/>
      <c r="R129" s="14"/>
      <c r="S129" s="14"/>
      <c r="T129" s="14"/>
      <c r="U129" s="14"/>
      <c r="V129" s="14"/>
      <c r="W129" s="14"/>
      <c r="X129" s="14"/>
      <c r="Y129" s="14"/>
      <c r="Z129" s="14"/>
      <c r="AA129" s="14"/>
      <c r="AB129" s="14"/>
      <c r="AC129" s="14"/>
      <c r="AD129" s="14"/>
      <c r="AE129" s="14"/>
      <c r="AF129" s="15"/>
      <c r="AG129" s="15"/>
      <c r="AH129" s="15"/>
      <c r="AI129" s="15"/>
      <c r="AJ129" s="15"/>
      <c r="AK129" s="15"/>
      <c r="AL129" s="15"/>
    </row>
    <row r="130" spans="1:38" s="16" customFormat="1" ht="22.5">
      <c r="A130" s="53" t="s">
        <v>2033</v>
      </c>
      <c r="B130" s="54" t="s">
        <v>945</v>
      </c>
      <c r="C130" s="55" t="s">
        <v>2012</v>
      </c>
      <c r="D130" s="56" t="s">
        <v>1820</v>
      </c>
      <c r="E130" s="56" t="s">
        <v>2008</v>
      </c>
      <c r="F130" s="56" t="s">
        <v>1824</v>
      </c>
      <c r="G130" s="56" t="s">
        <v>2011</v>
      </c>
      <c r="H130" s="56" t="s">
        <v>1692</v>
      </c>
      <c r="I130" s="56" t="s">
        <v>1822</v>
      </c>
      <c r="J130" s="57" t="s">
        <v>2009</v>
      </c>
      <c r="K130" s="42">
        <f>32134980.06+1410559.94-1240920</f>
        <v>32304620</v>
      </c>
      <c r="L130" s="42">
        <v>31729335.16</v>
      </c>
      <c r="M130" s="42">
        <f t="shared" si="1"/>
        <v>575284.8399999999</v>
      </c>
      <c r="N130" s="14"/>
      <c r="O130" s="14"/>
      <c r="P130" s="14"/>
      <c r="Q130" s="14"/>
      <c r="R130" s="14"/>
      <c r="S130" s="14"/>
      <c r="T130" s="14"/>
      <c r="U130" s="14"/>
      <c r="V130" s="14"/>
      <c r="W130" s="14"/>
      <c r="X130" s="14"/>
      <c r="Y130" s="14"/>
      <c r="Z130" s="14"/>
      <c r="AA130" s="14"/>
      <c r="AB130" s="14"/>
      <c r="AC130" s="14"/>
      <c r="AD130" s="14"/>
      <c r="AE130" s="14"/>
      <c r="AF130" s="15"/>
      <c r="AG130" s="15"/>
      <c r="AH130" s="15"/>
      <c r="AI130" s="15"/>
      <c r="AJ130" s="15"/>
      <c r="AK130" s="15"/>
      <c r="AL130" s="15"/>
    </row>
    <row r="131" spans="1:38" s="16" customFormat="1" ht="15">
      <c r="A131" s="48" t="s">
        <v>2034</v>
      </c>
      <c r="B131" s="32" t="s">
        <v>945</v>
      </c>
      <c r="C131" s="49" t="s">
        <v>1819</v>
      </c>
      <c r="D131" s="50" t="s">
        <v>1820</v>
      </c>
      <c r="E131" s="50" t="s">
        <v>2008</v>
      </c>
      <c r="F131" s="50" t="s">
        <v>1827</v>
      </c>
      <c r="G131" s="50" t="s">
        <v>1819</v>
      </c>
      <c r="H131" s="50" t="s">
        <v>1821</v>
      </c>
      <c r="I131" s="50" t="s">
        <v>1822</v>
      </c>
      <c r="J131" s="51" t="s">
        <v>2009</v>
      </c>
      <c r="K131" s="52">
        <f>K132</f>
        <v>10868297.469999999</v>
      </c>
      <c r="L131" s="52">
        <f>L132</f>
        <v>11145441.549999997</v>
      </c>
      <c r="M131" s="52" t="str">
        <f t="shared" si="1"/>
        <v>-</v>
      </c>
      <c r="N131" s="14"/>
      <c r="O131" s="14"/>
      <c r="P131" s="14"/>
      <c r="Q131" s="14"/>
      <c r="R131" s="14"/>
      <c r="S131" s="14"/>
      <c r="T131" s="14"/>
      <c r="U131" s="14"/>
      <c r="V131" s="14"/>
      <c r="W131" s="14"/>
      <c r="X131" s="14"/>
      <c r="Y131" s="14"/>
      <c r="Z131" s="14"/>
      <c r="AA131" s="14"/>
      <c r="AB131" s="14"/>
      <c r="AC131" s="14"/>
      <c r="AD131" s="14"/>
      <c r="AE131" s="14"/>
      <c r="AF131" s="15"/>
      <c r="AG131" s="15"/>
      <c r="AH131" s="15"/>
      <c r="AI131" s="15"/>
      <c r="AJ131" s="15"/>
      <c r="AK131" s="15"/>
      <c r="AL131" s="15"/>
    </row>
    <row r="132" spans="1:38" s="30" customFormat="1" ht="15.75">
      <c r="A132" s="48" t="s">
        <v>2035</v>
      </c>
      <c r="B132" s="32" t="s">
        <v>945</v>
      </c>
      <c r="C132" s="49" t="s">
        <v>1819</v>
      </c>
      <c r="D132" s="50" t="s">
        <v>1820</v>
      </c>
      <c r="E132" s="50" t="s">
        <v>2008</v>
      </c>
      <c r="F132" s="50" t="s">
        <v>1827</v>
      </c>
      <c r="G132" s="50" t="s">
        <v>2010</v>
      </c>
      <c r="H132" s="50" t="s">
        <v>1821</v>
      </c>
      <c r="I132" s="50" t="s">
        <v>1822</v>
      </c>
      <c r="J132" s="51" t="s">
        <v>2009</v>
      </c>
      <c r="K132" s="52">
        <f>K133</f>
        <v>10868297.469999999</v>
      </c>
      <c r="L132" s="52">
        <f>L133</f>
        <v>11145441.549999997</v>
      </c>
      <c r="M132" s="52" t="str">
        <f t="shared" si="1"/>
        <v>-</v>
      </c>
      <c r="N132" s="28"/>
      <c r="O132" s="28"/>
      <c r="P132" s="28"/>
      <c r="Q132" s="28"/>
      <c r="R132" s="28"/>
      <c r="S132" s="28"/>
      <c r="T132" s="28"/>
      <c r="U132" s="28"/>
      <c r="V132" s="28"/>
      <c r="W132" s="28"/>
      <c r="X132" s="28"/>
      <c r="Y132" s="28"/>
      <c r="Z132" s="28"/>
      <c r="AA132" s="28"/>
      <c r="AB132" s="28"/>
      <c r="AC132" s="28"/>
      <c r="AD132" s="28"/>
      <c r="AE132" s="28"/>
      <c r="AF132" s="29"/>
      <c r="AG132" s="29"/>
      <c r="AH132" s="29"/>
      <c r="AI132" s="29"/>
      <c r="AJ132" s="29"/>
      <c r="AK132" s="29"/>
      <c r="AL132" s="29"/>
    </row>
    <row r="133" spans="1:38" s="16" customFormat="1" ht="15">
      <c r="A133" s="53" t="s">
        <v>2036</v>
      </c>
      <c r="B133" s="54" t="s">
        <v>945</v>
      </c>
      <c r="C133" s="55" t="s">
        <v>1819</v>
      </c>
      <c r="D133" s="56" t="s">
        <v>1820</v>
      </c>
      <c r="E133" s="56" t="s">
        <v>2008</v>
      </c>
      <c r="F133" s="56" t="s">
        <v>1827</v>
      </c>
      <c r="G133" s="56" t="s">
        <v>2011</v>
      </c>
      <c r="H133" s="56" t="s">
        <v>1692</v>
      </c>
      <c r="I133" s="56" t="s">
        <v>1822</v>
      </c>
      <c r="J133" s="57" t="s">
        <v>2009</v>
      </c>
      <c r="K133" s="42">
        <f>K134+K141</f>
        <v>10868297.469999999</v>
      </c>
      <c r="L133" s="42">
        <f>L134+L141</f>
        <v>11145441.549999997</v>
      </c>
      <c r="M133" s="42" t="str">
        <f t="shared" si="1"/>
        <v>-</v>
      </c>
      <c r="N133" s="14"/>
      <c r="O133" s="14"/>
      <c r="P133" s="14"/>
      <c r="Q133" s="14"/>
      <c r="R133" s="14"/>
      <c r="S133" s="14"/>
      <c r="T133" s="14"/>
      <c r="U133" s="14"/>
      <c r="V133" s="14"/>
      <c r="W133" s="14"/>
      <c r="X133" s="14"/>
      <c r="Y133" s="14"/>
      <c r="Z133" s="14"/>
      <c r="AA133" s="14"/>
      <c r="AB133" s="14"/>
      <c r="AC133" s="14"/>
      <c r="AD133" s="14"/>
      <c r="AE133" s="14"/>
      <c r="AF133" s="15"/>
      <c r="AG133" s="15"/>
      <c r="AH133" s="15"/>
      <c r="AI133" s="15"/>
      <c r="AJ133" s="15"/>
      <c r="AK133" s="15"/>
      <c r="AL133" s="15"/>
    </row>
    <row r="134" spans="1:38" s="16" customFormat="1" ht="22.5">
      <c r="A134" s="53" t="s">
        <v>2013</v>
      </c>
      <c r="B134" s="54" t="s">
        <v>945</v>
      </c>
      <c r="C134" s="55" t="s">
        <v>1819</v>
      </c>
      <c r="D134" s="56" t="s">
        <v>1820</v>
      </c>
      <c r="E134" s="56" t="s">
        <v>2008</v>
      </c>
      <c r="F134" s="56" t="s">
        <v>1827</v>
      </c>
      <c r="G134" s="56" t="s">
        <v>2011</v>
      </c>
      <c r="H134" s="56" t="s">
        <v>1692</v>
      </c>
      <c r="I134" s="56" t="s">
        <v>2021</v>
      </c>
      <c r="J134" s="57" t="s">
        <v>2009</v>
      </c>
      <c r="K134" s="42">
        <f>SUM(K135:K140)</f>
        <v>8650790.86</v>
      </c>
      <c r="L134" s="42">
        <f>SUM(L135:L140)</f>
        <v>8809595.639999999</v>
      </c>
      <c r="M134" s="42" t="str">
        <f t="shared" si="1"/>
        <v>-</v>
      </c>
      <c r="N134" s="14"/>
      <c r="O134" s="14"/>
      <c r="P134" s="14"/>
      <c r="Q134" s="14"/>
      <c r="R134" s="14"/>
      <c r="S134" s="14"/>
      <c r="T134" s="14"/>
      <c r="U134" s="14"/>
      <c r="V134" s="14"/>
      <c r="W134" s="14"/>
      <c r="X134" s="14"/>
      <c r="Y134" s="14"/>
      <c r="Z134" s="14"/>
      <c r="AA134" s="14"/>
      <c r="AB134" s="14"/>
      <c r="AC134" s="14"/>
      <c r="AD134" s="14"/>
      <c r="AE134" s="14"/>
      <c r="AF134" s="15"/>
      <c r="AG134" s="15"/>
      <c r="AH134" s="15"/>
      <c r="AI134" s="15"/>
      <c r="AJ134" s="15"/>
      <c r="AK134" s="15"/>
      <c r="AL134" s="15"/>
    </row>
    <row r="135" spans="1:38" s="16" customFormat="1" ht="22.5">
      <c r="A135" s="53" t="s">
        <v>2013</v>
      </c>
      <c r="B135" s="54" t="s">
        <v>945</v>
      </c>
      <c r="C135" s="55" t="s">
        <v>1861</v>
      </c>
      <c r="D135" s="56" t="s">
        <v>1820</v>
      </c>
      <c r="E135" s="56" t="s">
        <v>2008</v>
      </c>
      <c r="F135" s="56" t="s">
        <v>1827</v>
      </c>
      <c r="G135" s="56" t="s">
        <v>2011</v>
      </c>
      <c r="H135" s="56" t="s">
        <v>1692</v>
      </c>
      <c r="I135" s="56" t="s">
        <v>2021</v>
      </c>
      <c r="J135" s="57" t="s">
        <v>2009</v>
      </c>
      <c r="K135" s="42">
        <f>15000+2102676.09</f>
        <v>2117676.09</v>
      </c>
      <c r="L135" s="42">
        <v>2117676.09</v>
      </c>
      <c r="M135" s="42" t="str">
        <f t="shared" si="1"/>
        <v>-</v>
      </c>
      <c r="N135" s="14"/>
      <c r="O135" s="14"/>
      <c r="P135" s="14"/>
      <c r="Q135" s="14"/>
      <c r="R135" s="14"/>
      <c r="S135" s="14"/>
      <c r="T135" s="14"/>
      <c r="U135" s="14"/>
      <c r="V135" s="14"/>
      <c r="W135" s="14"/>
      <c r="X135" s="14"/>
      <c r="Y135" s="14"/>
      <c r="Z135" s="14"/>
      <c r="AA135" s="14"/>
      <c r="AB135" s="14"/>
      <c r="AC135" s="14"/>
      <c r="AD135" s="14"/>
      <c r="AE135" s="14"/>
      <c r="AF135" s="15"/>
      <c r="AG135" s="15"/>
      <c r="AH135" s="15"/>
      <c r="AI135" s="15"/>
      <c r="AJ135" s="15"/>
      <c r="AK135" s="15"/>
      <c r="AL135" s="15"/>
    </row>
    <row r="136" spans="1:38" s="16" customFormat="1" ht="22.5">
      <c r="A136" s="53" t="s">
        <v>2013</v>
      </c>
      <c r="B136" s="54" t="s">
        <v>945</v>
      </c>
      <c r="C136" s="55" t="s">
        <v>2014</v>
      </c>
      <c r="D136" s="56" t="s">
        <v>1820</v>
      </c>
      <c r="E136" s="56" t="s">
        <v>2008</v>
      </c>
      <c r="F136" s="56" t="s">
        <v>1827</v>
      </c>
      <c r="G136" s="56" t="s">
        <v>2011</v>
      </c>
      <c r="H136" s="56" t="s">
        <v>1692</v>
      </c>
      <c r="I136" s="56" t="s">
        <v>2021</v>
      </c>
      <c r="J136" s="57" t="s">
        <v>2009</v>
      </c>
      <c r="K136" s="42">
        <v>18423.26</v>
      </c>
      <c r="L136" s="42">
        <v>18423.26</v>
      </c>
      <c r="M136" s="42" t="str">
        <f t="shared" si="1"/>
        <v>-</v>
      </c>
      <c r="N136" s="14"/>
      <c r="O136" s="14"/>
      <c r="P136" s="14"/>
      <c r="Q136" s="14"/>
      <c r="R136" s="14"/>
      <c r="S136" s="14"/>
      <c r="T136" s="14"/>
      <c r="U136" s="14"/>
      <c r="V136" s="14"/>
      <c r="W136" s="14"/>
      <c r="X136" s="14"/>
      <c r="Y136" s="14"/>
      <c r="Z136" s="14"/>
      <c r="AA136" s="14"/>
      <c r="AB136" s="14"/>
      <c r="AC136" s="14"/>
      <c r="AD136" s="14"/>
      <c r="AE136" s="14"/>
      <c r="AF136" s="15"/>
      <c r="AG136" s="15"/>
      <c r="AH136" s="15"/>
      <c r="AI136" s="15"/>
      <c r="AJ136" s="15"/>
      <c r="AK136" s="15"/>
      <c r="AL136" s="15"/>
    </row>
    <row r="137" spans="1:38" s="16" customFormat="1" ht="22.5">
      <c r="A137" s="53" t="s">
        <v>2013</v>
      </c>
      <c r="B137" s="54" t="s">
        <v>945</v>
      </c>
      <c r="C137" s="55" t="s">
        <v>1598</v>
      </c>
      <c r="D137" s="56" t="s">
        <v>1820</v>
      </c>
      <c r="E137" s="56" t="s">
        <v>2008</v>
      </c>
      <c r="F137" s="56" t="s">
        <v>1827</v>
      </c>
      <c r="G137" s="56" t="s">
        <v>2011</v>
      </c>
      <c r="H137" s="56" t="s">
        <v>1692</v>
      </c>
      <c r="I137" s="56" t="s">
        <v>2021</v>
      </c>
      <c r="J137" s="57" t="s">
        <v>2009</v>
      </c>
      <c r="K137" s="42">
        <v>6144941.51</v>
      </c>
      <c r="L137" s="42">
        <v>6144941.51</v>
      </c>
      <c r="M137" s="42" t="str">
        <f t="shared" si="1"/>
        <v>-</v>
      </c>
      <c r="N137" s="14"/>
      <c r="O137" s="14"/>
      <c r="P137" s="14"/>
      <c r="Q137" s="14"/>
      <c r="R137" s="14"/>
      <c r="S137" s="14"/>
      <c r="T137" s="14"/>
      <c r="U137" s="14"/>
      <c r="V137" s="14"/>
      <c r="W137" s="14"/>
      <c r="X137" s="14"/>
      <c r="Y137" s="14"/>
      <c r="Z137" s="14"/>
      <c r="AA137" s="14"/>
      <c r="AB137" s="14"/>
      <c r="AC137" s="14"/>
      <c r="AD137" s="14"/>
      <c r="AE137" s="14"/>
      <c r="AF137" s="15"/>
      <c r="AG137" s="15"/>
      <c r="AH137" s="15"/>
      <c r="AI137" s="15"/>
      <c r="AJ137" s="15"/>
      <c r="AK137" s="15"/>
      <c r="AL137" s="15"/>
    </row>
    <row r="138" spans="1:38" s="16" customFormat="1" ht="22.5">
      <c r="A138" s="53" t="s">
        <v>2013</v>
      </c>
      <c r="B138" s="54" t="s">
        <v>945</v>
      </c>
      <c r="C138" s="55" t="s">
        <v>2015</v>
      </c>
      <c r="D138" s="56" t="s">
        <v>1820</v>
      </c>
      <c r="E138" s="56" t="s">
        <v>2008</v>
      </c>
      <c r="F138" s="56" t="s">
        <v>1827</v>
      </c>
      <c r="G138" s="56" t="s">
        <v>2011</v>
      </c>
      <c r="H138" s="56" t="s">
        <v>1692</v>
      </c>
      <c r="I138" s="56" t="s">
        <v>2021</v>
      </c>
      <c r="J138" s="57" t="s">
        <v>2009</v>
      </c>
      <c r="K138" s="42">
        <f>10000+220000</f>
        <v>230000</v>
      </c>
      <c r="L138" s="42">
        <v>393257.66</v>
      </c>
      <c r="M138" s="42" t="str">
        <f t="shared" si="1"/>
        <v>-</v>
      </c>
      <c r="N138" s="14"/>
      <c r="O138" s="14"/>
      <c r="P138" s="14"/>
      <c r="Q138" s="14"/>
      <c r="R138" s="14"/>
      <c r="S138" s="14"/>
      <c r="T138" s="14"/>
      <c r="U138" s="14"/>
      <c r="V138" s="14"/>
      <c r="W138" s="14"/>
      <c r="X138" s="14"/>
      <c r="Y138" s="14"/>
      <c r="Z138" s="14"/>
      <c r="AA138" s="14"/>
      <c r="AB138" s="14"/>
      <c r="AC138" s="14"/>
      <c r="AD138" s="14"/>
      <c r="AE138" s="14"/>
      <c r="AF138" s="15"/>
      <c r="AG138" s="15"/>
      <c r="AH138" s="15"/>
      <c r="AI138" s="15"/>
      <c r="AJ138" s="15"/>
      <c r="AK138" s="15"/>
      <c r="AL138" s="15"/>
    </row>
    <row r="139" spans="1:38" s="30" customFormat="1" ht="22.5">
      <c r="A139" s="53" t="s">
        <v>2013</v>
      </c>
      <c r="B139" s="54" t="s">
        <v>945</v>
      </c>
      <c r="C139" s="55" t="s">
        <v>2012</v>
      </c>
      <c r="D139" s="56" t="s">
        <v>1820</v>
      </c>
      <c r="E139" s="56" t="s">
        <v>2008</v>
      </c>
      <c r="F139" s="56" t="s">
        <v>1827</v>
      </c>
      <c r="G139" s="56" t="s">
        <v>2011</v>
      </c>
      <c r="H139" s="56" t="s">
        <v>1692</v>
      </c>
      <c r="I139" s="56" t="s">
        <v>2021</v>
      </c>
      <c r="J139" s="57" t="s">
        <v>2009</v>
      </c>
      <c r="K139" s="42">
        <f>536223-442623</f>
        <v>93600</v>
      </c>
      <c r="L139" s="42">
        <v>89147.12</v>
      </c>
      <c r="M139" s="42">
        <f t="shared" si="1"/>
        <v>4452.880000000005</v>
      </c>
      <c r="N139" s="28"/>
      <c r="O139" s="28"/>
      <c r="P139" s="28"/>
      <c r="Q139" s="28"/>
      <c r="R139" s="28"/>
      <c r="S139" s="28"/>
      <c r="T139" s="28"/>
      <c r="U139" s="28"/>
      <c r="V139" s="28"/>
      <c r="W139" s="28"/>
      <c r="X139" s="28"/>
      <c r="Y139" s="28"/>
      <c r="Z139" s="28"/>
      <c r="AA139" s="28"/>
      <c r="AB139" s="28"/>
      <c r="AC139" s="28"/>
      <c r="AD139" s="28"/>
      <c r="AE139" s="28"/>
      <c r="AF139" s="29"/>
      <c r="AG139" s="29"/>
      <c r="AH139" s="29"/>
      <c r="AI139" s="29"/>
      <c r="AJ139" s="29"/>
      <c r="AK139" s="29"/>
      <c r="AL139" s="29"/>
    </row>
    <row r="140" spans="1:38" s="30" customFormat="1" ht="22.5">
      <c r="A140" s="53" t="s">
        <v>2013</v>
      </c>
      <c r="B140" s="54" t="s">
        <v>945</v>
      </c>
      <c r="C140" s="55" t="s">
        <v>2016</v>
      </c>
      <c r="D140" s="56" t="s">
        <v>1820</v>
      </c>
      <c r="E140" s="56" t="s">
        <v>2008</v>
      </c>
      <c r="F140" s="56" t="s">
        <v>1827</v>
      </c>
      <c r="G140" s="56" t="s">
        <v>2011</v>
      </c>
      <c r="H140" s="56" t="s">
        <v>1692</v>
      </c>
      <c r="I140" s="56" t="s">
        <v>2021</v>
      </c>
      <c r="J140" s="57" t="s">
        <v>2009</v>
      </c>
      <c r="K140" s="42">
        <f>15000+31150</f>
        <v>46150</v>
      </c>
      <c r="L140" s="42">
        <v>46150</v>
      </c>
      <c r="M140" s="42" t="str">
        <f t="shared" si="1"/>
        <v>-</v>
      </c>
      <c r="N140" s="28"/>
      <c r="O140" s="28"/>
      <c r="P140" s="28"/>
      <c r="Q140" s="28"/>
      <c r="R140" s="28"/>
      <c r="S140" s="28"/>
      <c r="T140" s="28"/>
      <c r="U140" s="28"/>
      <c r="V140" s="28"/>
      <c r="W140" s="28"/>
      <c r="X140" s="28"/>
      <c r="Y140" s="28"/>
      <c r="Z140" s="28"/>
      <c r="AA140" s="28"/>
      <c r="AB140" s="28"/>
      <c r="AC140" s="28"/>
      <c r="AD140" s="28"/>
      <c r="AE140" s="28"/>
      <c r="AF140" s="29"/>
      <c r="AG140" s="29"/>
      <c r="AH140" s="29"/>
      <c r="AI140" s="29"/>
      <c r="AJ140" s="29"/>
      <c r="AK140" s="29"/>
      <c r="AL140" s="29"/>
    </row>
    <row r="141" spans="1:38" s="16" customFormat="1" ht="22.5">
      <c r="A141" s="53" t="s">
        <v>1595</v>
      </c>
      <c r="B141" s="54" t="s">
        <v>945</v>
      </c>
      <c r="C141" s="55" t="s">
        <v>1819</v>
      </c>
      <c r="D141" s="56" t="s">
        <v>1820</v>
      </c>
      <c r="E141" s="56" t="s">
        <v>2008</v>
      </c>
      <c r="F141" s="56" t="s">
        <v>1827</v>
      </c>
      <c r="G141" s="56" t="s">
        <v>2011</v>
      </c>
      <c r="H141" s="56" t="s">
        <v>1692</v>
      </c>
      <c r="I141" s="56" t="s">
        <v>2022</v>
      </c>
      <c r="J141" s="57" t="s">
        <v>2009</v>
      </c>
      <c r="K141" s="42">
        <f>SUM(K142:K150)</f>
        <v>2217506.61</v>
      </c>
      <c r="L141" s="42">
        <f>SUM(L142:L150)</f>
        <v>2335845.909999999</v>
      </c>
      <c r="M141" s="42" t="str">
        <f t="shared" si="1"/>
        <v>-</v>
      </c>
      <c r="N141" s="14"/>
      <c r="O141" s="14"/>
      <c r="P141" s="14"/>
      <c r="Q141" s="14"/>
      <c r="R141" s="14"/>
      <c r="S141" s="14"/>
      <c r="T141" s="14"/>
      <c r="U141" s="14"/>
      <c r="V141" s="14"/>
      <c r="W141" s="14"/>
      <c r="X141" s="14"/>
      <c r="Y141" s="14"/>
      <c r="Z141" s="14"/>
      <c r="AA141" s="14"/>
      <c r="AB141" s="14"/>
      <c r="AC141" s="14"/>
      <c r="AD141" s="14"/>
      <c r="AE141" s="14"/>
      <c r="AF141" s="15"/>
      <c r="AG141" s="15"/>
      <c r="AH141" s="15"/>
      <c r="AI141" s="15"/>
      <c r="AJ141" s="15"/>
      <c r="AK141" s="15"/>
      <c r="AL141" s="15"/>
    </row>
    <row r="142" spans="1:38" s="30" customFormat="1" ht="22.5">
      <c r="A142" s="53" t="s">
        <v>1595</v>
      </c>
      <c r="B142" s="54" t="s">
        <v>945</v>
      </c>
      <c r="C142" s="55" t="s">
        <v>1861</v>
      </c>
      <c r="D142" s="56" t="s">
        <v>1820</v>
      </c>
      <c r="E142" s="56" t="s">
        <v>2008</v>
      </c>
      <c r="F142" s="56" t="s">
        <v>1827</v>
      </c>
      <c r="G142" s="56" t="s">
        <v>2011</v>
      </c>
      <c r="H142" s="56" t="s">
        <v>1692</v>
      </c>
      <c r="I142" s="56" t="s">
        <v>2022</v>
      </c>
      <c r="J142" s="57" t="s">
        <v>2009</v>
      </c>
      <c r="K142" s="42">
        <v>1077000</v>
      </c>
      <c r="L142" s="42">
        <v>994975.77</v>
      </c>
      <c r="M142" s="42">
        <f t="shared" si="1"/>
        <v>82024.22999999998</v>
      </c>
      <c r="N142" s="28"/>
      <c r="O142" s="28"/>
      <c r="P142" s="28"/>
      <c r="Q142" s="28"/>
      <c r="R142" s="28"/>
      <c r="S142" s="28"/>
      <c r="T142" s="28"/>
      <c r="U142" s="28"/>
      <c r="V142" s="28"/>
      <c r="W142" s="28"/>
      <c r="X142" s="28"/>
      <c r="Y142" s="28"/>
      <c r="Z142" s="28"/>
      <c r="AA142" s="28"/>
      <c r="AB142" s="28"/>
      <c r="AC142" s="28"/>
      <c r="AD142" s="28"/>
      <c r="AE142" s="28"/>
      <c r="AF142" s="29"/>
      <c r="AG142" s="29"/>
      <c r="AH142" s="29"/>
      <c r="AI142" s="29"/>
      <c r="AJ142" s="29"/>
      <c r="AK142" s="29"/>
      <c r="AL142" s="29"/>
    </row>
    <row r="143" spans="1:38" s="30" customFormat="1" ht="22.5">
      <c r="A143" s="53" t="s">
        <v>1595</v>
      </c>
      <c r="B143" s="54" t="s">
        <v>945</v>
      </c>
      <c r="C143" s="55" t="s">
        <v>1596</v>
      </c>
      <c r="D143" s="56" t="s">
        <v>1820</v>
      </c>
      <c r="E143" s="56" t="s">
        <v>2008</v>
      </c>
      <c r="F143" s="56" t="s">
        <v>1827</v>
      </c>
      <c r="G143" s="56" t="s">
        <v>2011</v>
      </c>
      <c r="H143" s="56" t="s">
        <v>1692</v>
      </c>
      <c r="I143" s="56" t="s">
        <v>2022</v>
      </c>
      <c r="J143" s="57" t="s">
        <v>2009</v>
      </c>
      <c r="K143" s="42">
        <f>3400+3083.96</f>
        <v>6483.96</v>
      </c>
      <c r="L143" s="42">
        <v>6483.96</v>
      </c>
      <c r="M143" s="42" t="str">
        <f t="shared" si="1"/>
        <v>-</v>
      </c>
      <c r="N143" s="28"/>
      <c r="O143" s="28"/>
      <c r="P143" s="28"/>
      <c r="Q143" s="28"/>
      <c r="R143" s="28"/>
      <c r="S143" s="28"/>
      <c r="T143" s="28"/>
      <c r="U143" s="28"/>
      <c r="V143" s="28"/>
      <c r="W143" s="28"/>
      <c r="X143" s="28"/>
      <c r="Y143" s="28"/>
      <c r="Z143" s="28"/>
      <c r="AA143" s="28"/>
      <c r="AB143" s="28"/>
      <c r="AC143" s="28"/>
      <c r="AD143" s="28"/>
      <c r="AE143" s="28"/>
      <c r="AF143" s="29"/>
      <c r="AG143" s="29"/>
      <c r="AH143" s="29"/>
      <c r="AI143" s="29"/>
      <c r="AJ143" s="29"/>
      <c r="AK143" s="29"/>
      <c r="AL143" s="29"/>
    </row>
    <row r="144" spans="1:38" s="30" customFormat="1" ht="22.5">
      <c r="A144" s="53" t="s">
        <v>1595</v>
      </c>
      <c r="B144" s="54" t="s">
        <v>945</v>
      </c>
      <c r="C144" s="55" t="s">
        <v>1701</v>
      </c>
      <c r="D144" s="56" t="s">
        <v>1820</v>
      </c>
      <c r="E144" s="56" t="s">
        <v>2008</v>
      </c>
      <c r="F144" s="56" t="s">
        <v>1827</v>
      </c>
      <c r="G144" s="56" t="s">
        <v>2011</v>
      </c>
      <c r="H144" s="56" t="s">
        <v>1692</v>
      </c>
      <c r="I144" s="56" t="s">
        <v>2022</v>
      </c>
      <c r="J144" s="57" t="s">
        <v>2009</v>
      </c>
      <c r="K144" s="42">
        <v>38453.46</v>
      </c>
      <c r="L144" s="42">
        <v>62153.46</v>
      </c>
      <c r="M144" s="42" t="str">
        <f t="shared" si="1"/>
        <v>-</v>
      </c>
      <c r="N144" s="28"/>
      <c r="O144" s="28"/>
      <c r="P144" s="28"/>
      <c r="Q144" s="28"/>
      <c r="R144" s="28"/>
      <c r="S144" s="28"/>
      <c r="T144" s="28"/>
      <c r="U144" s="28"/>
      <c r="V144" s="28"/>
      <c r="W144" s="28"/>
      <c r="X144" s="28"/>
      <c r="Y144" s="28"/>
      <c r="Z144" s="28"/>
      <c r="AA144" s="28"/>
      <c r="AB144" s="28"/>
      <c r="AC144" s="28"/>
      <c r="AD144" s="28"/>
      <c r="AE144" s="28"/>
      <c r="AF144" s="29"/>
      <c r="AG144" s="29"/>
      <c r="AH144" s="29"/>
      <c r="AI144" s="29"/>
      <c r="AJ144" s="29"/>
      <c r="AK144" s="29"/>
      <c r="AL144" s="29"/>
    </row>
    <row r="145" spans="1:38" s="30" customFormat="1" ht="22.5">
      <c r="A145" s="53" t="s">
        <v>1595</v>
      </c>
      <c r="B145" s="54" t="s">
        <v>945</v>
      </c>
      <c r="C145" s="55" t="s">
        <v>1597</v>
      </c>
      <c r="D145" s="56" t="s">
        <v>1820</v>
      </c>
      <c r="E145" s="56" t="s">
        <v>2008</v>
      </c>
      <c r="F145" s="56" t="s">
        <v>1827</v>
      </c>
      <c r="G145" s="56" t="s">
        <v>2011</v>
      </c>
      <c r="H145" s="56" t="s">
        <v>1692</v>
      </c>
      <c r="I145" s="56" t="s">
        <v>2022</v>
      </c>
      <c r="J145" s="57" t="s">
        <v>2009</v>
      </c>
      <c r="K145" s="42">
        <f>15000+26007.73</f>
        <v>41007.729999999996</v>
      </c>
      <c r="L145" s="42">
        <v>40985.14</v>
      </c>
      <c r="M145" s="42">
        <f t="shared" si="1"/>
        <v>22.589999999996508</v>
      </c>
      <c r="N145" s="28"/>
      <c r="O145" s="28"/>
      <c r="P145" s="28"/>
      <c r="Q145" s="28"/>
      <c r="R145" s="28"/>
      <c r="S145" s="28"/>
      <c r="T145" s="28"/>
      <c r="U145" s="28"/>
      <c r="V145" s="28"/>
      <c r="W145" s="28"/>
      <c r="X145" s="28"/>
      <c r="Y145" s="28"/>
      <c r="Z145" s="28"/>
      <c r="AA145" s="28"/>
      <c r="AB145" s="28"/>
      <c r="AC145" s="28"/>
      <c r="AD145" s="28"/>
      <c r="AE145" s="28"/>
      <c r="AF145" s="29"/>
      <c r="AG145" s="29"/>
      <c r="AH145" s="29"/>
      <c r="AI145" s="29"/>
      <c r="AJ145" s="29"/>
      <c r="AK145" s="29"/>
      <c r="AL145" s="29"/>
    </row>
    <row r="146" spans="1:38" s="16" customFormat="1" ht="22.5">
      <c r="A146" s="53" t="s">
        <v>1595</v>
      </c>
      <c r="B146" s="54" t="s">
        <v>945</v>
      </c>
      <c r="C146" s="55" t="s">
        <v>1599</v>
      </c>
      <c r="D146" s="56" t="s">
        <v>1820</v>
      </c>
      <c r="E146" s="56" t="s">
        <v>2008</v>
      </c>
      <c r="F146" s="56" t="s">
        <v>1827</v>
      </c>
      <c r="G146" s="56" t="s">
        <v>2011</v>
      </c>
      <c r="H146" s="56" t="s">
        <v>1692</v>
      </c>
      <c r="I146" s="56" t="s">
        <v>2022</v>
      </c>
      <c r="J146" s="57" t="s">
        <v>2009</v>
      </c>
      <c r="K146" s="42">
        <f>12000-11305</f>
        <v>695</v>
      </c>
      <c r="L146" s="58">
        <v>695</v>
      </c>
      <c r="M146" s="58" t="str">
        <f aca="true" t="shared" si="4" ref="M146:M209">IF(K146-L146&gt;0,K146-L146,"-")</f>
        <v>-</v>
      </c>
      <c r="N146" s="14"/>
      <c r="O146" s="14"/>
      <c r="P146" s="14"/>
      <c r="Q146" s="14"/>
      <c r="R146" s="14"/>
      <c r="S146" s="14"/>
      <c r="T146" s="14"/>
      <c r="U146" s="14"/>
      <c r="V146" s="14"/>
      <c r="W146" s="14"/>
      <c r="X146" s="14"/>
      <c r="Y146" s="14"/>
      <c r="Z146" s="14"/>
      <c r="AA146" s="14"/>
      <c r="AB146" s="14"/>
      <c r="AC146" s="14"/>
      <c r="AD146" s="14"/>
      <c r="AE146" s="14"/>
      <c r="AF146" s="15"/>
      <c r="AG146" s="15"/>
      <c r="AH146" s="15"/>
      <c r="AI146" s="15"/>
      <c r="AJ146" s="15"/>
      <c r="AK146" s="15"/>
      <c r="AL146" s="15"/>
    </row>
    <row r="147" spans="1:38" s="16" customFormat="1" ht="22.5">
      <c r="A147" s="53" t="s">
        <v>1595</v>
      </c>
      <c r="B147" s="54" t="s">
        <v>945</v>
      </c>
      <c r="C147" s="55" t="s">
        <v>1867</v>
      </c>
      <c r="D147" s="56" t="s">
        <v>1820</v>
      </c>
      <c r="E147" s="56" t="s">
        <v>2008</v>
      </c>
      <c r="F147" s="56" t="s">
        <v>1827</v>
      </c>
      <c r="G147" s="56" t="s">
        <v>2011</v>
      </c>
      <c r="H147" s="56" t="s">
        <v>1692</v>
      </c>
      <c r="I147" s="56" t="s">
        <v>2022</v>
      </c>
      <c r="J147" s="57" t="s">
        <v>2009</v>
      </c>
      <c r="K147" s="42">
        <f>10000-5500</f>
        <v>4500</v>
      </c>
      <c r="L147" s="42">
        <v>4500</v>
      </c>
      <c r="M147" s="42" t="str">
        <f t="shared" si="4"/>
        <v>-</v>
      </c>
      <c r="N147" s="14"/>
      <c r="O147" s="14"/>
      <c r="P147" s="14"/>
      <c r="Q147" s="14"/>
      <c r="R147" s="14"/>
      <c r="S147" s="14"/>
      <c r="T147" s="14"/>
      <c r="U147" s="14"/>
      <c r="V147" s="14"/>
      <c r="W147" s="14"/>
      <c r="X147" s="14"/>
      <c r="Y147" s="14"/>
      <c r="Z147" s="14"/>
      <c r="AA147" s="14"/>
      <c r="AB147" s="14"/>
      <c r="AC147" s="14"/>
      <c r="AD147" s="14"/>
      <c r="AE147" s="14"/>
      <c r="AF147" s="15"/>
      <c r="AG147" s="15"/>
      <c r="AH147" s="15"/>
      <c r="AI147" s="15"/>
      <c r="AJ147" s="15"/>
      <c r="AK147" s="15"/>
      <c r="AL147" s="15"/>
    </row>
    <row r="148" spans="1:38" s="16" customFormat="1" ht="22.5">
      <c r="A148" s="53" t="s">
        <v>1595</v>
      </c>
      <c r="B148" s="54" t="s">
        <v>945</v>
      </c>
      <c r="C148" s="55" t="s">
        <v>2012</v>
      </c>
      <c r="D148" s="56" t="s">
        <v>1820</v>
      </c>
      <c r="E148" s="56" t="s">
        <v>2008</v>
      </c>
      <c r="F148" s="56" t="s">
        <v>1827</v>
      </c>
      <c r="G148" s="56" t="s">
        <v>2011</v>
      </c>
      <c r="H148" s="56" t="s">
        <v>1692</v>
      </c>
      <c r="I148" s="56" t="s">
        <v>2022</v>
      </c>
      <c r="J148" s="57" t="s">
        <v>2009</v>
      </c>
      <c r="K148" s="42">
        <f>1584335-594335</f>
        <v>990000</v>
      </c>
      <c r="L148" s="42">
        <v>1165493.65</v>
      </c>
      <c r="M148" s="42" t="str">
        <f t="shared" si="4"/>
        <v>-</v>
      </c>
      <c r="N148" s="14"/>
      <c r="O148" s="14"/>
      <c r="P148" s="14"/>
      <c r="Q148" s="14"/>
      <c r="R148" s="14"/>
      <c r="S148" s="14"/>
      <c r="T148" s="14"/>
      <c r="U148" s="14"/>
      <c r="V148" s="14"/>
      <c r="W148" s="14"/>
      <c r="X148" s="14"/>
      <c r="Y148" s="14"/>
      <c r="Z148" s="14"/>
      <c r="AA148" s="14"/>
      <c r="AB148" s="14"/>
      <c r="AC148" s="14"/>
      <c r="AD148" s="14"/>
      <c r="AE148" s="14"/>
      <c r="AF148" s="15"/>
      <c r="AG148" s="15"/>
      <c r="AH148" s="15"/>
      <c r="AI148" s="15"/>
      <c r="AJ148" s="15"/>
      <c r="AK148" s="15"/>
      <c r="AL148" s="15"/>
    </row>
    <row r="149" spans="1:38" s="16" customFormat="1" ht="22.5">
      <c r="A149" s="53" t="s">
        <v>1595</v>
      </c>
      <c r="B149" s="54" t="s">
        <v>945</v>
      </c>
      <c r="C149" s="55" t="s">
        <v>2016</v>
      </c>
      <c r="D149" s="56" t="s">
        <v>1820</v>
      </c>
      <c r="E149" s="56" t="s">
        <v>2008</v>
      </c>
      <c r="F149" s="56" t="s">
        <v>1827</v>
      </c>
      <c r="G149" s="56" t="s">
        <v>2011</v>
      </c>
      <c r="H149" s="56" t="s">
        <v>1692</v>
      </c>
      <c r="I149" s="56" t="s">
        <v>2022</v>
      </c>
      <c r="J149" s="57" t="s">
        <v>2009</v>
      </c>
      <c r="K149" s="42">
        <f>30000-4924.09</f>
        <v>25075.91</v>
      </c>
      <c r="L149" s="42">
        <v>25805.15</v>
      </c>
      <c r="M149" s="42" t="str">
        <f t="shared" si="4"/>
        <v>-</v>
      </c>
      <c r="N149" s="14"/>
      <c r="O149" s="14"/>
      <c r="P149" s="14"/>
      <c r="Q149" s="14"/>
      <c r="R149" s="14"/>
      <c r="S149" s="14"/>
      <c r="T149" s="14"/>
      <c r="U149" s="14"/>
      <c r="V149" s="14"/>
      <c r="W149" s="14"/>
      <c r="X149" s="14"/>
      <c r="Y149" s="14"/>
      <c r="Z149" s="14"/>
      <c r="AA149" s="14"/>
      <c r="AB149" s="14"/>
      <c r="AC149" s="14"/>
      <c r="AD149" s="14"/>
      <c r="AE149" s="14"/>
      <c r="AF149" s="15"/>
      <c r="AG149" s="15"/>
      <c r="AH149" s="15"/>
      <c r="AI149" s="15"/>
      <c r="AJ149" s="15"/>
      <c r="AK149" s="15"/>
      <c r="AL149" s="15"/>
    </row>
    <row r="150" spans="1:38" s="16" customFormat="1" ht="22.5">
      <c r="A150" s="53" t="s">
        <v>1595</v>
      </c>
      <c r="B150" s="54" t="s">
        <v>945</v>
      </c>
      <c r="C150" s="55" t="s">
        <v>1791</v>
      </c>
      <c r="D150" s="56" t="s">
        <v>1820</v>
      </c>
      <c r="E150" s="56" t="s">
        <v>2008</v>
      </c>
      <c r="F150" s="56" t="s">
        <v>1827</v>
      </c>
      <c r="G150" s="56" t="s">
        <v>2011</v>
      </c>
      <c r="H150" s="56" t="s">
        <v>1692</v>
      </c>
      <c r="I150" s="56" t="s">
        <v>2022</v>
      </c>
      <c r="J150" s="57" t="s">
        <v>2009</v>
      </c>
      <c r="K150" s="42">
        <f>66061.74-31771.19</f>
        <v>34290.55</v>
      </c>
      <c r="L150" s="42">
        <v>34753.78</v>
      </c>
      <c r="M150" s="42" t="str">
        <f t="shared" si="4"/>
        <v>-</v>
      </c>
      <c r="N150" s="14"/>
      <c r="O150" s="14"/>
      <c r="P150" s="14"/>
      <c r="Q150" s="14"/>
      <c r="R150" s="14"/>
      <c r="S150" s="14"/>
      <c r="T150" s="14"/>
      <c r="U150" s="14"/>
      <c r="V150" s="14"/>
      <c r="W150" s="14"/>
      <c r="X150" s="14"/>
      <c r="Y150" s="14"/>
      <c r="Z150" s="14"/>
      <c r="AA150" s="14"/>
      <c r="AB150" s="14"/>
      <c r="AC150" s="14"/>
      <c r="AD150" s="14"/>
      <c r="AE150" s="14"/>
      <c r="AF150" s="15"/>
      <c r="AG150" s="15"/>
      <c r="AH150" s="15"/>
      <c r="AI150" s="15"/>
      <c r="AJ150" s="15"/>
      <c r="AK150" s="15"/>
      <c r="AL150" s="15"/>
    </row>
    <row r="151" spans="1:38" s="16" customFormat="1" ht="15">
      <c r="A151" s="48" t="s">
        <v>2037</v>
      </c>
      <c r="B151" s="32" t="s">
        <v>945</v>
      </c>
      <c r="C151" s="49" t="s">
        <v>1819</v>
      </c>
      <c r="D151" s="50" t="s">
        <v>1820</v>
      </c>
      <c r="E151" s="50" t="s">
        <v>1600</v>
      </c>
      <c r="F151" s="50" t="s">
        <v>1821</v>
      </c>
      <c r="G151" s="50" t="s">
        <v>1819</v>
      </c>
      <c r="H151" s="50" t="s">
        <v>1821</v>
      </c>
      <c r="I151" s="50" t="s">
        <v>1822</v>
      </c>
      <c r="J151" s="51" t="s">
        <v>1819</v>
      </c>
      <c r="K151" s="52">
        <f>K152+K156</f>
        <v>500098.8799999999</v>
      </c>
      <c r="L151" s="52">
        <f>L152+L156</f>
        <v>500098.88</v>
      </c>
      <c r="M151" s="52" t="str">
        <f t="shared" si="4"/>
        <v>-</v>
      </c>
      <c r="N151" s="14"/>
      <c r="O151" s="14"/>
      <c r="P151" s="14"/>
      <c r="Q151" s="14"/>
      <c r="R151" s="14"/>
      <c r="S151" s="14"/>
      <c r="T151" s="14"/>
      <c r="U151" s="14"/>
      <c r="V151" s="14"/>
      <c r="W151" s="14"/>
      <c r="X151" s="14"/>
      <c r="Y151" s="14"/>
      <c r="Z151" s="14"/>
      <c r="AA151" s="14"/>
      <c r="AB151" s="14"/>
      <c r="AC151" s="14"/>
      <c r="AD151" s="14"/>
      <c r="AE151" s="14"/>
      <c r="AF151" s="15"/>
      <c r="AG151" s="15"/>
      <c r="AH151" s="15"/>
      <c r="AI151" s="15"/>
      <c r="AJ151" s="15"/>
      <c r="AK151" s="15"/>
      <c r="AL151" s="15"/>
    </row>
    <row r="152" spans="1:38" s="30" customFormat="1" ht="45">
      <c r="A152" s="48" t="s">
        <v>2138</v>
      </c>
      <c r="B152" s="32" t="s">
        <v>945</v>
      </c>
      <c r="C152" s="49" t="s">
        <v>1819</v>
      </c>
      <c r="D152" s="50" t="s">
        <v>1820</v>
      </c>
      <c r="E152" s="50" t="s">
        <v>1600</v>
      </c>
      <c r="F152" s="50" t="s">
        <v>1827</v>
      </c>
      <c r="G152" s="50" t="s">
        <v>1819</v>
      </c>
      <c r="H152" s="50" t="s">
        <v>1821</v>
      </c>
      <c r="I152" s="50" t="s">
        <v>1822</v>
      </c>
      <c r="J152" s="51" t="s">
        <v>1819</v>
      </c>
      <c r="K152" s="52">
        <f aca="true" t="shared" si="5" ref="K152:L154">K153</f>
        <v>482400</v>
      </c>
      <c r="L152" s="52">
        <f t="shared" si="5"/>
        <v>482400</v>
      </c>
      <c r="M152" s="52" t="str">
        <f t="shared" si="4"/>
        <v>-</v>
      </c>
      <c r="N152" s="28"/>
      <c r="O152" s="28"/>
      <c r="P152" s="28"/>
      <c r="Q152" s="28"/>
      <c r="R152" s="28"/>
      <c r="S152" s="28"/>
      <c r="T152" s="28"/>
      <c r="U152" s="28"/>
      <c r="V152" s="28"/>
      <c r="W152" s="28"/>
      <c r="X152" s="28"/>
      <c r="Y152" s="28"/>
      <c r="Z152" s="28"/>
      <c r="AA152" s="28"/>
      <c r="AB152" s="28"/>
      <c r="AC152" s="28"/>
      <c r="AD152" s="28"/>
      <c r="AE152" s="28"/>
      <c r="AF152" s="29"/>
      <c r="AG152" s="29"/>
      <c r="AH152" s="29"/>
      <c r="AI152" s="29"/>
      <c r="AJ152" s="29"/>
      <c r="AK152" s="29"/>
      <c r="AL152" s="29"/>
    </row>
    <row r="153" spans="1:38" s="16" customFormat="1" ht="56.25">
      <c r="A153" s="53" t="s">
        <v>1802</v>
      </c>
      <c r="B153" s="54" t="s">
        <v>945</v>
      </c>
      <c r="C153" s="55" t="s">
        <v>1819</v>
      </c>
      <c r="D153" s="56" t="s">
        <v>1820</v>
      </c>
      <c r="E153" s="56" t="s">
        <v>1600</v>
      </c>
      <c r="F153" s="56" t="s">
        <v>1827</v>
      </c>
      <c r="G153" s="56" t="s">
        <v>1864</v>
      </c>
      <c r="H153" s="56" t="s">
        <v>1692</v>
      </c>
      <c r="I153" s="56" t="s">
        <v>1822</v>
      </c>
      <c r="J153" s="57" t="s">
        <v>1834</v>
      </c>
      <c r="K153" s="42">
        <f t="shared" si="5"/>
        <v>482400</v>
      </c>
      <c r="L153" s="42">
        <f t="shared" si="5"/>
        <v>482400</v>
      </c>
      <c r="M153" s="42" t="str">
        <f t="shared" si="4"/>
        <v>-</v>
      </c>
      <c r="N153" s="14"/>
      <c r="O153" s="14"/>
      <c r="P153" s="14"/>
      <c r="Q153" s="14"/>
      <c r="R153" s="14"/>
      <c r="S153" s="14"/>
      <c r="T153" s="14"/>
      <c r="U153" s="14"/>
      <c r="V153" s="14"/>
      <c r="W153" s="14"/>
      <c r="X153" s="14"/>
      <c r="Y153" s="14"/>
      <c r="Z153" s="14"/>
      <c r="AA153" s="14"/>
      <c r="AB153" s="14"/>
      <c r="AC153" s="14"/>
      <c r="AD153" s="14"/>
      <c r="AE153" s="14"/>
      <c r="AF153" s="15"/>
      <c r="AG153" s="15"/>
      <c r="AH153" s="15"/>
      <c r="AI153" s="15"/>
      <c r="AJ153" s="15"/>
      <c r="AK153" s="15"/>
      <c r="AL153" s="15"/>
    </row>
    <row r="154" spans="1:38" s="16" customFormat="1" ht="56.25">
      <c r="A154" s="53" t="s">
        <v>2045</v>
      </c>
      <c r="B154" s="54" t="s">
        <v>945</v>
      </c>
      <c r="C154" s="55" t="s">
        <v>1867</v>
      </c>
      <c r="D154" s="56" t="s">
        <v>1820</v>
      </c>
      <c r="E154" s="56" t="s">
        <v>1600</v>
      </c>
      <c r="F154" s="56" t="s">
        <v>1827</v>
      </c>
      <c r="G154" s="56" t="s">
        <v>1970</v>
      </c>
      <c r="H154" s="56" t="s">
        <v>1692</v>
      </c>
      <c r="I154" s="56" t="s">
        <v>1822</v>
      </c>
      <c r="J154" s="57" t="s">
        <v>1834</v>
      </c>
      <c r="K154" s="42">
        <f t="shared" si="5"/>
        <v>482400</v>
      </c>
      <c r="L154" s="42">
        <f t="shared" si="5"/>
        <v>482400</v>
      </c>
      <c r="M154" s="42" t="str">
        <f t="shared" si="4"/>
        <v>-</v>
      </c>
      <c r="N154" s="14"/>
      <c r="O154" s="14"/>
      <c r="P154" s="14"/>
      <c r="Q154" s="14"/>
      <c r="R154" s="14"/>
      <c r="S154" s="14"/>
      <c r="T154" s="14"/>
      <c r="U154" s="14"/>
      <c r="V154" s="14"/>
      <c r="W154" s="14"/>
      <c r="X154" s="14"/>
      <c r="Y154" s="14"/>
      <c r="Z154" s="14"/>
      <c r="AA154" s="14"/>
      <c r="AB154" s="14"/>
      <c r="AC154" s="14"/>
      <c r="AD154" s="14"/>
      <c r="AE154" s="14"/>
      <c r="AF154" s="15"/>
      <c r="AG154" s="15"/>
      <c r="AH154" s="15"/>
      <c r="AI154" s="15"/>
      <c r="AJ154" s="15"/>
      <c r="AK154" s="15"/>
      <c r="AL154" s="15"/>
    </row>
    <row r="155" spans="1:38" s="16" customFormat="1" ht="22.5">
      <c r="A155" s="53" t="s">
        <v>1778</v>
      </c>
      <c r="B155" s="54" t="s">
        <v>945</v>
      </c>
      <c r="C155" s="55" t="s">
        <v>1867</v>
      </c>
      <c r="D155" s="56" t="s">
        <v>1820</v>
      </c>
      <c r="E155" s="56" t="s">
        <v>1600</v>
      </c>
      <c r="F155" s="56" t="s">
        <v>1827</v>
      </c>
      <c r="G155" s="56" t="s">
        <v>1970</v>
      </c>
      <c r="H155" s="56" t="s">
        <v>1692</v>
      </c>
      <c r="I155" s="56" t="s">
        <v>2022</v>
      </c>
      <c r="J155" s="57" t="s">
        <v>1834</v>
      </c>
      <c r="K155" s="42">
        <f>380673+101727</f>
        <v>482400</v>
      </c>
      <c r="L155" s="42">
        <v>482400</v>
      </c>
      <c r="M155" s="42" t="str">
        <f t="shared" si="4"/>
        <v>-</v>
      </c>
      <c r="N155" s="14"/>
      <c r="O155" s="14"/>
      <c r="P155" s="14"/>
      <c r="Q155" s="14"/>
      <c r="R155" s="14"/>
      <c r="S155" s="14"/>
      <c r="T155" s="14"/>
      <c r="U155" s="14"/>
      <c r="V155" s="14"/>
      <c r="W155" s="14"/>
      <c r="X155" s="14"/>
      <c r="Y155" s="14"/>
      <c r="Z155" s="14"/>
      <c r="AA155" s="14"/>
      <c r="AB155" s="14"/>
      <c r="AC155" s="14"/>
      <c r="AD155" s="14"/>
      <c r="AE155" s="14"/>
      <c r="AF155" s="15"/>
      <c r="AG155" s="15"/>
      <c r="AH155" s="15"/>
      <c r="AI155" s="15"/>
      <c r="AJ155" s="15"/>
      <c r="AK155" s="15"/>
      <c r="AL155" s="15"/>
    </row>
    <row r="156" spans="1:38" s="16" customFormat="1" ht="22.5">
      <c r="A156" s="48" t="s">
        <v>235</v>
      </c>
      <c r="B156" s="32" t="s">
        <v>945</v>
      </c>
      <c r="C156" s="49" t="s">
        <v>1819</v>
      </c>
      <c r="D156" s="50" t="s">
        <v>1820</v>
      </c>
      <c r="E156" s="50" t="s">
        <v>1600</v>
      </c>
      <c r="F156" s="50" t="s">
        <v>1601</v>
      </c>
      <c r="G156" s="50" t="s">
        <v>1819</v>
      </c>
      <c r="H156" s="50" t="s">
        <v>1821</v>
      </c>
      <c r="I156" s="50" t="s">
        <v>1822</v>
      </c>
      <c r="J156" s="51" t="s">
        <v>1602</v>
      </c>
      <c r="K156" s="52">
        <f>K157</f>
        <v>17698.87999999989</v>
      </c>
      <c r="L156" s="52">
        <f>L157</f>
        <v>17698.88</v>
      </c>
      <c r="M156" s="52" t="str">
        <f t="shared" si="4"/>
        <v>-</v>
      </c>
      <c r="N156" s="14"/>
      <c r="O156" s="14"/>
      <c r="P156" s="14"/>
      <c r="Q156" s="14"/>
      <c r="R156" s="14"/>
      <c r="S156" s="14"/>
      <c r="T156" s="14"/>
      <c r="U156" s="14"/>
      <c r="V156" s="14"/>
      <c r="W156" s="14"/>
      <c r="X156" s="14"/>
      <c r="Y156" s="14"/>
      <c r="Z156" s="14"/>
      <c r="AA156" s="14"/>
      <c r="AB156" s="14"/>
      <c r="AC156" s="14"/>
      <c r="AD156" s="14"/>
      <c r="AE156" s="14"/>
      <c r="AF156" s="15"/>
      <c r="AG156" s="15"/>
      <c r="AH156" s="15"/>
      <c r="AI156" s="15"/>
      <c r="AJ156" s="15"/>
      <c r="AK156" s="15"/>
      <c r="AL156" s="15"/>
    </row>
    <row r="157" spans="1:38" s="16" customFormat="1" ht="22.5">
      <c r="A157" s="86" t="s">
        <v>2038</v>
      </c>
      <c r="B157" s="54" t="s">
        <v>945</v>
      </c>
      <c r="C157" s="87" t="s">
        <v>1819</v>
      </c>
      <c r="D157" s="63" t="s">
        <v>1820</v>
      </c>
      <c r="E157" s="63" t="s">
        <v>1600</v>
      </c>
      <c r="F157" s="63" t="s">
        <v>1601</v>
      </c>
      <c r="G157" s="63" t="s">
        <v>945</v>
      </c>
      <c r="H157" s="88" t="s">
        <v>1821</v>
      </c>
      <c r="I157" s="63" t="s">
        <v>1822</v>
      </c>
      <c r="J157" s="64" t="s">
        <v>1602</v>
      </c>
      <c r="K157" s="42">
        <f>K158</f>
        <v>17698.87999999989</v>
      </c>
      <c r="L157" s="42">
        <f>L158</f>
        <v>17698.88</v>
      </c>
      <c r="M157" s="42" t="str">
        <f t="shared" si="4"/>
        <v>-</v>
      </c>
      <c r="N157" s="14"/>
      <c r="O157" s="14"/>
      <c r="P157" s="14"/>
      <c r="Q157" s="14"/>
      <c r="R157" s="14"/>
      <c r="S157" s="14"/>
      <c r="T157" s="14"/>
      <c r="U157" s="14"/>
      <c r="V157" s="14"/>
      <c r="W157" s="14"/>
      <c r="X157" s="14"/>
      <c r="Y157" s="14"/>
      <c r="Z157" s="14"/>
      <c r="AA157" s="14"/>
      <c r="AB157" s="14"/>
      <c r="AC157" s="14"/>
      <c r="AD157" s="14"/>
      <c r="AE157" s="14"/>
      <c r="AF157" s="15"/>
      <c r="AG157" s="15"/>
      <c r="AH157" s="15"/>
      <c r="AI157" s="15"/>
      <c r="AJ157" s="15"/>
      <c r="AK157" s="15"/>
      <c r="AL157" s="15"/>
    </row>
    <row r="158" spans="1:38" s="16" customFormat="1" ht="22.5">
      <c r="A158" s="86" t="s">
        <v>1779</v>
      </c>
      <c r="B158" s="54" t="s">
        <v>945</v>
      </c>
      <c r="C158" s="87" t="s">
        <v>1797</v>
      </c>
      <c r="D158" s="63" t="s">
        <v>1820</v>
      </c>
      <c r="E158" s="63" t="s">
        <v>1600</v>
      </c>
      <c r="F158" s="63" t="s">
        <v>1601</v>
      </c>
      <c r="G158" s="63" t="s">
        <v>2019</v>
      </c>
      <c r="H158" s="88" t="s">
        <v>2008</v>
      </c>
      <c r="I158" s="63" t="s">
        <v>1822</v>
      </c>
      <c r="J158" s="64" t="s">
        <v>1602</v>
      </c>
      <c r="K158" s="42">
        <f>698160.69-680461.81</f>
        <v>17698.87999999989</v>
      </c>
      <c r="L158" s="80">
        <v>17698.88</v>
      </c>
      <c r="M158" s="80" t="str">
        <f t="shared" si="4"/>
        <v>-</v>
      </c>
      <c r="N158" s="14"/>
      <c r="O158" s="14"/>
      <c r="P158" s="14"/>
      <c r="Q158" s="14"/>
      <c r="R158" s="14"/>
      <c r="S158" s="14"/>
      <c r="T158" s="14"/>
      <c r="U158" s="14"/>
      <c r="V158" s="14"/>
      <c r="W158" s="14"/>
      <c r="X158" s="14"/>
      <c r="Y158" s="14"/>
      <c r="Z158" s="14"/>
      <c r="AA158" s="14"/>
      <c r="AB158" s="14"/>
      <c r="AC158" s="14"/>
      <c r="AD158" s="14"/>
      <c r="AE158" s="14"/>
      <c r="AF158" s="15"/>
      <c r="AG158" s="15"/>
      <c r="AH158" s="15"/>
      <c r="AI158" s="15"/>
      <c r="AJ158" s="15"/>
      <c r="AK158" s="15"/>
      <c r="AL158" s="15"/>
    </row>
    <row r="159" spans="1:38" s="16" customFormat="1" ht="15">
      <c r="A159" s="89" t="s">
        <v>1870</v>
      </c>
      <c r="B159" s="32" t="s">
        <v>945</v>
      </c>
      <c r="C159" s="90" t="s">
        <v>1819</v>
      </c>
      <c r="D159" s="60" t="s">
        <v>1820</v>
      </c>
      <c r="E159" s="60" t="s">
        <v>1553</v>
      </c>
      <c r="F159" s="60" t="s">
        <v>1821</v>
      </c>
      <c r="G159" s="60" t="s">
        <v>1819</v>
      </c>
      <c r="H159" s="91" t="s">
        <v>1821</v>
      </c>
      <c r="I159" s="60" t="s">
        <v>1822</v>
      </c>
      <c r="J159" s="61" t="s">
        <v>1819</v>
      </c>
      <c r="K159" s="52">
        <f>K160+K165+K171+K182+K193+K197+K200+K204+K176+K188+K185</f>
        <v>6983319.47</v>
      </c>
      <c r="L159" s="52">
        <f>L160+L165+L171+L182+L193+L197+L200+L204+L176+L188+L185</f>
        <v>14257456.72</v>
      </c>
      <c r="M159" s="52" t="str">
        <f t="shared" si="4"/>
        <v>-</v>
      </c>
      <c r="N159" s="14"/>
      <c r="O159" s="14"/>
      <c r="P159" s="14"/>
      <c r="Q159" s="14"/>
      <c r="R159" s="14"/>
      <c r="S159" s="14"/>
      <c r="T159" s="14"/>
      <c r="U159" s="14"/>
      <c r="V159" s="14"/>
      <c r="W159" s="14"/>
      <c r="X159" s="14"/>
      <c r="Y159" s="14"/>
      <c r="Z159" s="14"/>
      <c r="AA159" s="14"/>
      <c r="AB159" s="14"/>
      <c r="AC159" s="14"/>
      <c r="AD159" s="14"/>
      <c r="AE159" s="14"/>
      <c r="AF159" s="15"/>
      <c r="AG159" s="15"/>
      <c r="AH159" s="15"/>
      <c r="AI159" s="15"/>
      <c r="AJ159" s="15"/>
      <c r="AK159" s="15"/>
      <c r="AL159" s="15"/>
    </row>
    <row r="160" spans="1:38" s="16" customFormat="1" ht="22.5">
      <c r="A160" s="89" t="s">
        <v>1871</v>
      </c>
      <c r="B160" s="32" t="s">
        <v>945</v>
      </c>
      <c r="C160" s="90" t="s">
        <v>1819</v>
      </c>
      <c r="D160" s="60" t="s">
        <v>1820</v>
      </c>
      <c r="E160" s="60" t="s">
        <v>1553</v>
      </c>
      <c r="F160" s="60" t="s">
        <v>1693</v>
      </c>
      <c r="G160" s="60" t="s">
        <v>1819</v>
      </c>
      <c r="H160" s="91" t="s">
        <v>1821</v>
      </c>
      <c r="I160" s="60" t="s">
        <v>1822</v>
      </c>
      <c r="J160" s="61" t="s">
        <v>1554</v>
      </c>
      <c r="K160" s="52">
        <f>K161+K163</f>
        <v>115000</v>
      </c>
      <c r="L160" s="52">
        <f>L161+L163</f>
        <v>119282.63</v>
      </c>
      <c r="M160" s="52" t="str">
        <f t="shared" si="4"/>
        <v>-</v>
      </c>
      <c r="N160" s="14"/>
      <c r="O160" s="14"/>
      <c r="P160" s="14"/>
      <c r="Q160" s="14"/>
      <c r="R160" s="14"/>
      <c r="S160" s="14"/>
      <c r="T160" s="14"/>
      <c r="U160" s="14"/>
      <c r="V160" s="14"/>
      <c r="W160" s="14"/>
      <c r="X160" s="14"/>
      <c r="Y160" s="14"/>
      <c r="Z160" s="14"/>
      <c r="AA160" s="14"/>
      <c r="AB160" s="14"/>
      <c r="AC160" s="14"/>
      <c r="AD160" s="14"/>
      <c r="AE160" s="14"/>
      <c r="AF160" s="15"/>
      <c r="AG160" s="15"/>
      <c r="AH160" s="15"/>
      <c r="AI160" s="15"/>
      <c r="AJ160" s="15"/>
      <c r="AK160" s="15"/>
      <c r="AL160" s="15"/>
    </row>
    <row r="161" spans="1:38" s="16" customFormat="1" ht="45">
      <c r="A161" s="86" t="s">
        <v>1421</v>
      </c>
      <c r="B161" s="54" t="s">
        <v>945</v>
      </c>
      <c r="C161" s="87" t="s">
        <v>1823</v>
      </c>
      <c r="D161" s="63" t="s">
        <v>1820</v>
      </c>
      <c r="E161" s="63" t="s">
        <v>1553</v>
      </c>
      <c r="F161" s="63" t="s">
        <v>1693</v>
      </c>
      <c r="G161" s="63" t="s">
        <v>945</v>
      </c>
      <c r="H161" s="88" t="s">
        <v>1824</v>
      </c>
      <c r="I161" s="63" t="s">
        <v>1822</v>
      </c>
      <c r="J161" s="64" t="s">
        <v>1554</v>
      </c>
      <c r="K161" s="42">
        <f>28000+75000</f>
        <v>103000</v>
      </c>
      <c r="L161" s="42">
        <f>L162</f>
        <v>110457.63</v>
      </c>
      <c r="M161" s="42" t="str">
        <f t="shared" si="4"/>
        <v>-</v>
      </c>
      <c r="N161" s="14"/>
      <c r="O161" s="14"/>
      <c r="P161" s="14"/>
      <c r="Q161" s="14"/>
      <c r="R161" s="14"/>
      <c r="S161" s="14"/>
      <c r="T161" s="14"/>
      <c r="U161" s="14"/>
      <c r="V161" s="14"/>
      <c r="W161" s="14"/>
      <c r="X161" s="14"/>
      <c r="Y161" s="14"/>
      <c r="Z161" s="14"/>
      <c r="AA161" s="14"/>
      <c r="AB161" s="14"/>
      <c r="AC161" s="14"/>
      <c r="AD161" s="14"/>
      <c r="AE161" s="14"/>
      <c r="AF161" s="15"/>
      <c r="AG161" s="15"/>
      <c r="AH161" s="15"/>
      <c r="AI161" s="15"/>
      <c r="AJ161" s="15"/>
      <c r="AK161" s="15"/>
      <c r="AL161" s="15"/>
    </row>
    <row r="162" spans="1:38" s="16" customFormat="1" ht="56.25">
      <c r="A162" s="86" t="s">
        <v>2</v>
      </c>
      <c r="B162" s="54" t="s">
        <v>945</v>
      </c>
      <c r="C162" s="87" t="s">
        <v>1823</v>
      </c>
      <c r="D162" s="63" t="s">
        <v>1820</v>
      </c>
      <c r="E162" s="63" t="s">
        <v>1553</v>
      </c>
      <c r="F162" s="63" t="s">
        <v>1693</v>
      </c>
      <c r="G162" s="63" t="s">
        <v>945</v>
      </c>
      <c r="H162" s="88" t="s">
        <v>1824</v>
      </c>
      <c r="I162" s="63" t="s">
        <v>2007</v>
      </c>
      <c r="J162" s="64" t="s">
        <v>1554</v>
      </c>
      <c r="K162" s="42">
        <v>0</v>
      </c>
      <c r="L162" s="42">
        <v>110457.63</v>
      </c>
      <c r="M162" s="42" t="str">
        <f t="shared" si="4"/>
        <v>-</v>
      </c>
      <c r="N162" s="14"/>
      <c r="O162" s="14"/>
      <c r="P162" s="14"/>
      <c r="Q162" s="14"/>
      <c r="R162" s="14"/>
      <c r="S162" s="14"/>
      <c r="T162" s="14"/>
      <c r="U162" s="14"/>
      <c r="V162" s="14"/>
      <c r="W162" s="14"/>
      <c r="X162" s="14"/>
      <c r="Y162" s="14"/>
      <c r="Z162" s="14"/>
      <c r="AA162" s="14"/>
      <c r="AB162" s="14"/>
      <c r="AC162" s="14"/>
      <c r="AD162" s="14"/>
      <c r="AE162" s="14"/>
      <c r="AF162" s="15"/>
      <c r="AG162" s="15"/>
      <c r="AH162" s="15"/>
      <c r="AI162" s="15"/>
      <c r="AJ162" s="15"/>
      <c r="AK162" s="15"/>
      <c r="AL162" s="15"/>
    </row>
    <row r="163" spans="1:38" s="30" customFormat="1" ht="33.75">
      <c r="A163" s="86" t="s">
        <v>1872</v>
      </c>
      <c r="B163" s="54" t="s">
        <v>945</v>
      </c>
      <c r="C163" s="87" t="s">
        <v>1823</v>
      </c>
      <c r="D163" s="63" t="s">
        <v>1820</v>
      </c>
      <c r="E163" s="63" t="s">
        <v>1553</v>
      </c>
      <c r="F163" s="63" t="s">
        <v>1693</v>
      </c>
      <c r="G163" s="63" t="s">
        <v>1655</v>
      </c>
      <c r="H163" s="88" t="s">
        <v>1824</v>
      </c>
      <c r="I163" s="63" t="s">
        <v>1822</v>
      </c>
      <c r="J163" s="64" t="s">
        <v>1554</v>
      </c>
      <c r="K163" s="42">
        <f>2000+10000</f>
        <v>12000</v>
      </c>
      <c r="L163" s="42">
        <f>L164</f>
        <v>8825</v>
      </c>
      <c r="M163" s="42">
        <f t="shared" si="4"/>
        <v>3175</v>
      </c>
      <c r="N163" s="28"/>
      <c r="O163" s="28"/>
      <c r="P163" s="28"/>
      <c r="Q163" s="28"/>
      <c r="R163" s="28"/>
      <c r="S163" s="28"/>
      <c r="T163" s="28"/>
      <c r="U163" s="28"/>
      <c r="V163" s="28"/>
      <c r="W163" s="28"/>
      <c r="X163" s="28"/>
      <c r="Y163" s="28"/>
      <c r="Z163" s="28"/>
      <c r="AA163" s="28"/>
      <c r="AB163" s="28"/>
      <c r="AC163" s="28"/>
      <c r="AD163" s="28"/>
      <c r="AE163" s="28"/>
      <c r="AF163" s="29"/>
      <c r="AG163" s="29"/>
      <c r="AH163" s="29"/>
      <c r="AI163" s="29"/>
      <c r="AJ163" s="29"/>
      <c r="AK163" s="29"/>
      <c r="AL163" s="29"/>
    </row>
    <row r="164" spans="1:38" s="16" customFormat="1" ht="56.25">
      <c r="A164" s="86" t="s">
        <v>3</v>
      </c>
      <c r="B164" s="54" t="s">
        <v>945</v>
      </c>
      <c r="C164" s="87" t="s">
        <v>1823</v>
      </c>
      <c r="D164" s="63" t="s">
        <v>1820</v>
      </c>
      <c r="E164" s="63" t="s">
        <v>1553</v>
      </c>
      <c r="F164" s="63" t="s">
        <v>1693</v>
      </c>
      <c r="G164" s="63" t="s">
        <v>1655</v>
      </c>
      <c r="H164" s="88" t="s">
        <v>1824</v>
      </c>
      <c r="I164" s="63" t="s">
        <v>2007</v>
      </c>
      <c r="J164" s="64" t="s">
        <v>1554</v>
      </c>
      <c r="K164" s="42">
        <v>0</v>
      </c>
      <c r="L164" s="42">
        <v>8825</v>
      </c>
      <c r="M164" s="42" t="str">
        <f t="shared" si="4"/>
        <v>-</v>
      </c>
      <c r="N164" s="14"/>
      <c r="O164" s="14"/>
      <c r="P164" s="14"/>
      <c r="Q164" s="14"/>
      <c r="R164" s="14"/>
      <c r="S164" s="14"/>
      <c r="T164" s="14"/>
      <c r="U164" s="14"/>
      <c r="V164" s="14"/>
      <c r="W164" s="14"/>
      <c r="X164" s="14"/>
      <c r="Y164" s="14"/>
      <c r="Z164" s="14"/>
      <c r="AA164" s="14"/>
      <c r="AB164" s="14"/>
      <c r="AC164" s="14"/>
      <c r="AD164" s="14"/>
      <c r="AE164" s="14"/>
      <c r="AF164" s="15"/>
      <c r="AG164" s="15"/>
      <c r="AH164" s="15"/>
      <c r="AI164" s="15"/>
      <c r="AJ164" s="15"/>
      <c r="AK164" s="15"/>
      <c r="AL164" s="15"/>
    </row>
    <row r="165" spans="1:38" s="16" customFormat="1" ht="33.75">
      <c r="A165" s="89" t="s">
        <v>1873</v>
      </c>
      <c r="B165" s="32" t="s">
        <v>945</v>
      </c>
      <c r="C165" s="90" t="s">
        <v>1819</v>
      </c>
      <c r="D165" s="60" t="s">
        <v>1820</v>
      </c>
      <c r="E165" s="60" t="s">
        <v>1553</v>
      </c>
      <c r="F165" s="60" t="s">
        <v>1694</v>
      </c>
      <c r="G165" s="60" t="s">
        <v>1819</v>
      </c>
      <c r="H165" s="91" t="s">
        <v>1824</v>
      </c>
      <c r="I165" s="60" t="s">
        <v>1822</v>
      </c>
      <c r="J165" s="61" t="s">
        <v>1554</v>
      </c>
      <c r="K165" s="52">
        <f>K166</f>
        <v>100000</v>
      </c>
      <c r="L165" s="52">
        <f>L166</f>
        <v>75300</v>
      </c>
      <c r="M165" s="52">
        <f t="shared" si="4"/>
        <v>24700</v>
      </c>
      <c r="N165" s="14"/>
      <c r="O165" s="14"/>
      <c r="P165" s="14"/>
      <c r="Q165" s="14"/>
      <c r="R165" s="14"/>
      <c r="S165" s="14"/>
      <c r="T165" s="14"/>
      <c r="U165" s="14"/>
      <c r="V165" s="14"/>
      <c r="W165" s="14"/>
      <c r="X165" s="14"/>
      <c r="Y165" s="14"/>
      <c r="Z165" s="14"/>
      <c r="AA165" s="14"/>
      <c r="AB165" s="14"/>
      <c r="AC165" s="14"/>
      <c r="AD165" s="14"/>
      <c r="AE165" s="14"/>
      <c r="AF165" s="15"/>
      <c r="AG165" s="15"/>
      <c r="AH165" s="15"/>
      <c r="AI165" s="15"/>
      <c r="AJ165" s="15"/>
      <c r="AK165" s="15"/>
      <c r="AL165" s="15"/>
    </row>
    <row r="166" spans="1:38" s="16" customFormat="1" ht="33.75">
      <c r="A166" s="86" t="s">
        <v>524</v>
      </c>
      <c r="B166" s="54" t="s">
        <v>945</v>
      </c>
      <c r="C166" s="87" t="s">
        <v>1819</v>
      </c>
      <c r="D166" s="63" t="s">
        <v>1820</v>
      </c>
      <c r="E166" s="63" t="s">
        <v>1553</v>
      </c>
      <c r="F166" s="63" t="s">
        <v>1694</v>
      </c>
      <c r="G166" s="63" t="s">
        <v>945</v>
      </c>
      <c r="H166" s="88" t="s">
        <v>1824</v>
      </c>
      <c r="I166" s="63" t="s">
        <v>1822</v>
      </c>
      <c r="J166" s="64" t="s">
        <v>1554</v>
      </c>
      <c r="K166" s="42">
        <f>K169</f>
        <v>100000</v>
      </c>
      <c r="L166" s="42">
        <f>L169+L167</f>
        <v>75300</v>
      </c>
      <c r="M166" s="42">
        <f t="shared" si="4"/>
        <v>24700</v>
      </c>
      <c r="N166" s="14"/>
      <c r="O166" s="14"/>
      <c r="P166" s="14"/>
      <c r="Q166" s="14"/>
      <c r="R166" s="14"/>
      <c r="S166" s="14"/>
      <c r="T166" s="14"/>
      <c r="U166" s="14"/>
      <c r="V166" s="14"/>
      <c r="W166" s="14"/>
      <c r="X166" s="14"/>
      <c r="Y166" s="14"/>
      <c r="Z166" s="14"/>
      <c r="AA166" s="14"/>
      <c r="AB166" s="14"/>
      <c r="AC166" s="14"/>
      <c r="AD166" s="14"/>
      <c r="AE166" s="14"/>
      <c r="AF166" s="15"/>
      <c r="AG166" s="15"/>
      <c r="AH166" s="15"/>
      <c r="AI166" s="15"/>
      <c r="AJ166" s="15"/>
      <c r="AK166" s="15"/>
      <c r="AL166" s="15"/>
    </row>
    <row r="167" spans="1:38" s="16" customFormat="1" ht="33.75">
      <c r="A167" s="53" t="s">
        <v>524</v>
      </c>
      <c r="B167" s="54" t="s">
        <v>945</v>
      </c>
      <c r="C167" s="55" t="s">
        <v>295</v>
      </c>
      <c r="D167" s="56" t="s">
        <v>1820</v>
      </c>
      <c r="E167" s="56" t="s">
        <v>1553</v>
      </c>
      <c r="F167" s="56" t="s">
        <v>1694</v>
      </c>
      <c r="G167" s="56" t="s">
        <v>945</v>
      </c>
      <c r="H167" s="56" t="s">
        <v>1824</v>
      </c>
      <c r="I167" s="56" t="s">
        <v>1822</v>
      </c>
      <c r="J167" s="57" t="s">
        <v>1554</v>
      </c>
      <c r="K167" s="42">
        <v>0</v>
      </c>
      <c r="L167" s="42">
        <f>L168</f>
        <v>300</v>
      </c>
      <c r="M167" s="42" t="str">
        <f t="shared" si="4"/>
        <v>-</v>
      </c>
      <c r="N167" s="14"/>
      <c r="O167" s="14"/>
      <c r="P167" s="14"/>
      <c r="Q167" s="14"/>
      <c r="R167" s="14"/>
      <c r="S167" s="14"/>
      <c r="T167" s="14"/>
      <c r="U167" s="14"/>
      <c r="V167" s="14"/>
      <c r="W167" s="14"/>
      <c r="X167" s="14"/>
      <c r="Y167" s="14"/>
      <c r="Z167" s="14"/>
      <c r="AA167" s="14"/>
      <c r="AB167" s="14"/>
      <c r="AC167" s="14"/>
      <c r="AD167" s="14"/>
      <c r="AE167" s="14"/>
      <c r="AF167" s="15"/>
      <c r="AG167" s="15"/>
      <c r="AH167" s="15"/>
      <c r="AI167" s="15"/>
      <c r="AJ167" s="15"/>
      <c r="AK167" s="15"/>
      <c r="AL167" s="15"/>
    </row>
    <row r="168" spans="1:38" s="16" customFormat="1" ht="56.25">
      <c r="A168" s="53" t="s">
        <v>1006</v>
      </c>
      <c r="B168" s="54" t="s">
        <v>945</v>
      </c>
      <c r="C168" s="55" t="s">
        <v>295</v>
      </c>
      <c r="D168" s="56" t="s">
        <v>1820</v>
      </c>
      <c r="E168" s="56" t="s">
        <v>1553</v>
      </c>
      <c r="F168" s="56" t="s">
        <v>1694</v>
      </c>
      <c r="G168" s="56" t="s">
        <v>945</v>
      </c>
      <c r="H168" s="56" t="s">
        <v>1824</v>
      </c>
      <c r="I168" s="56" t="s">
        <v>2007</v>
      </c>
      <c r="J168" s="57" t="s">
        <v>1554</v>
      </c>
      <c r="K168" s="42">
        <v>0</v>
      </c>
      <c r="L168" s="42">
        <v>300</v>
      </c>
      <c r="M168" s="42" t="str">
        <f t="shared" si="4"/>
        <v>-</v>
      </c>
      <c r="N168" s="14"/>
      <c r="O168" s="14"/>
      <c r="P168" s="14"/>
      <c r="Q168" s="14"/>
      <c r="R168" s="14"/>
      <c r="S168" s="14"/>
      <c r="T168" s="14"/>
      <c r="U168" s="14"/>
      <c r="V168" s="14"/>
      <c r="W168" s="14"/>
      <c r="X168" s="14"/>
      <c r="Y168" s="14"/>
      <c r="Z168" s="14"/>
      <c r="AA168" s="14"/>
      <c r="AB168" s="14"/>
      <c r="AC168" s="14"/>
      <c r="AD168" s="14"/>
      <c r="AE168" s="14"/>
      <c r="AF168" s="15"/>
      <c r="AG168" s="15"/>
      <c r="AH168" s="15"/>
      <c r="AI168" s="15"/>
      <c r="AJ168" s="15"/>
      <c r="AK168" s="15"/>
      <c r="AL168" s="15"/>
    </row>
    <row r="169" spans="1:38" s="16" customFormat="1" ht="33.75">
      <c r="A169" s="53" t="s">
        <v>524</v>
      </c>
      <c r="B169" s="54" t="s">
        <v>945</v>
      </c>
      <c r="C169" s="55" t="s">
        <v>957</v>
      </c>
      <c r="D169" s="56" t="s">
        <v>1820</v>
      </c>
      <c r="E169" s="56" t="s">
        <v>1553</v>
      </c>
      <c r="F169" s="56" t="s">
        <v>1694</v>
      </c>
      <c r="G169" s="56" t="s">
        <v>945</v>
      </c>
      <c r="H169" s="56" t="s">
        <v>1824</v>
      </c>
      <c r="I169" s="56" t="s">
        <v>1822</v>
      </c>
      <c r="J169" s="57" t="s">
        <v>1554</v>
      </c>
      <c r="K169" s="42">
        <v>100000</v>
      </c>
      <c r="L169" s="42">
        <f>L170</f>
        <v>75000</v>
      </c>
      <c r="M169" s="42">
        <f t="shared" si="4"/>
        <v>25000</v>
      </c>
      <c r="N169" s="14"/>
      <c r="O169" s="14"/>
      <c r="P169" s="14"/>
      <c r="Q169" s="14"/>
      <c r="R169" s="14"/>
      <c r="S169" s="14"/>
      <c r="T169" s="14"/>
      <c r="U169" s="14"/>
      <c r="V169" s="14"/>
      <c r="W169" s="14"/>
      <c r="X169" s="14"/>
      <c r="Y169" s="14"/>
      <c r="Z169" s="14"/>
      <c r="AA169" s="14"/>
      <c r="AB169" s="14"/>
      <c r="AC169" s="14"/>
      <c r="AD169" s="14"/>
      <c r="AE169" s="14"/>
      <c r="AF169" s="15"/>
      <c r="AG169" s="15"/>
      <c r="AH169" s="15"/>
      <c r="AI169" s="15"/>
      <c r="AJ169" s="15"/>
      <c r="AK169" s="15"/>
      <c r="AL169" s="15"/>
    </row>
    <row r="170" spans="1:38" s="16" customFormat="1" ht="56.25">
      <c r="A170" s="53" t="s">
        <v>1006</v>
      </c>
      <c r="B170" s="54" t="s">
        <v>945</v>
      </c>
      <c r="C170" s="55" t="s">
        <v>957</v>
      </c>
      <c r="D170" s="56" t="s">
        <v>1820</v>
      </c>
      <c r="E170" s="56" t="s">
        <v>1553</v>
      </c>
      <c r="F170" s="56" t="s">
        <v>1694</v>
      </c>
      <c r="G170" s="56" t="s">
        <v>945</v>
      </c>
      <c r="H170" s="56" t="s">
        <v>1824</v>
      </c>
      <c r="I170" s="56" t="s">
        <v>2007</v>
      </c>
      <c r="J170" s="57" t="s">
        <v>1554</v>
      </c>
      <c r="K170" s="42">
        <v>0</v>
      </c>
      <c r="L170" s="42">
        <v>75000</v>
      </c>
      <c r="M170" s="42" t="str">
        <f t="shared" si="4"/>
        <v>-</v>
      </c>
      <c r="N170" s="14"/>
      <c r="O170" s="14"/>
      <c r="P170" s="14"/>
      <c r="Q170" s="14"/>
      <c r="R170" s="14"/>
      <c r="S170" s="14"/>
      <c r="T170" s="14"/>
      <c r="U170" s="14"/>
      <c r="V170" s="14"/>
      <c r="W170" s="14"/>
      <c r="X170" s="14"/>
      <c r="Y170" s="14"/>
      <c r="Z170" s="14"/>
      <c r="AA170" s="14"/>
      <c r="AB170" s="14"/>
      <c r="AC170" s="14"/>
      <c r="AD170" s="14"/>
      <c r="AE170" s="14"/>
      <c r="AF170" s="15"/>
      <c r="AG170" s="15"/>
      <c r="AH170" s="15"/>
      <c r="AI170" s="15"/>
      <c r="AJ170" s="15"/>
      <c r="AK170" s="15"/>
      <c r="AL170" s="15"/>
    </row>
    <row r="171" spans="1:38" s="16" customFormat="1" ht="15">
      <c r="A171" s="92" t="s">
        <v>1874</v>
      </c>
      <c r="B171" s="32" t="s">
        <v>945</v>
      </c>
      <c r="C171" s="90" t="s">
        <v>1819</v>
      </c>
      <c r="D171" s="60" t="s">
        <v>1820</v>
      </c>
      <c r="E171" s="60" t="s">
        <v>1553</v>
      </c>
      <c r="F171" s="60" t="s">
        <v>958</v>
      </c>
      <c r="G171" s="60" t="s">
        <v>1819</v>
      </c>
      <c r="H171" s="91" t="s">
        <v>1821</v>
      </c>
      <c r="I171" s="60" t="s">
        <v>1822</v>
      </c>
      <c r="J171" s="61" t="s">
        <v>1554</v>
      </c>
      <c r="K171" s="52">
        <f>K172</f>
        <v>253080.51</v>
      </c>
      <c r="L171" s="52">
        <f>L172</f>
        <v>241082.02</v>
      </c>
      <c r="M171" s="52">
        <f t="shared" si="4"/>
        <v>11998.49000000002</v>
      </c>
      <c r="N171" s="14"/>
      <c r="O171" s="14"/>
      <c r="P171" s="14"/>
      <c r="Q171" s="14"/>
      <c r="R171" s="14"/>
      <c r="S171" s="14"/>
      <c r="T171" s="14"/>
      <c r="U171" s="14"/>
      <c r="V171" s="14"/>
      <c r="W171" s="14"/>
      <c r="X171" s="14"/>
      <c r="Y171" s="14"/>
      <c r="Z171" s="14"/>
      <c r="AA171" s="14"/>
      <c r="AB171" s="14"/>
      <c r="AC171" s="14"/>
      <c r="AD171" s="14"/>
      <c r="AE171" s="14"/>
      <c r="AF171" s="15"/>
      <c r="AG171" s="15"/>
      <c r="AH171" s="15"/>
      <c r="AI171" s="15"/>
      <c r="AJ171" s="15"/>
      <c r="AK171" s="15"/>
      <c r="AL171" s="15"/>
    </row>
    <row r="172" spans="1:38" s="16" customFormat="1" ht="33.75">
      <c r="A172" s="93" t="s">
        <v>1875</v>
      </c>
      <c r="B172" s="54" t="s">
        <v>945</v>
      </c>
      <c r="C172" s="87" t="s">
        <v>1819</v>
      </c>
      <c r="D172" s="63" t="s">
        <v>1820</v>
      </c>
      <c r="E172" s="63" t="s">
        <v>1553</v>
      </c>
      <c r="F172" s="63" t="s">
        <v>958</v>
      </c>
      <c r="G172" s="63" t="s">
        <v>1864</v>
      </c>
      <c r="H172" s="88" t="s">
        <v>1692</v>
      </c>
      <c r="I172" s="63" t="s">
        <v>1822</v>
      </c>
      <c r="J172" s="64" t="s">
        <v>1554</v>
      </c>
      <c r="K172" s="42">
        <f>K173</f>
        <v>253080.51</v>
      </c>
      <c r="L172" s="42">
        <f>L173</f>
        <v>241082.02</v>
      </c>
      <c r="M172" s="42">
        <f t="shared" si="4"/>
        <v>11998.49000000002</v>
      </c>
      <c r="N172" s="14"/>
      <c r="O172" s="14"/>
      <c r="P172" s="14"/>
      <c r="Q172" s="14"/>
      <c r="R172" s="14"/>
      <c r="S172" s="14"/>
      <c r="T172" s="14"/>
      <c r="U172" s="14"/>
      <c r="V172" s="14"/>
      <c r="W172" s="14"/>
      <c r="X172" s="14"/>
      <c r="Y172" s="14"/>
      <c r="Z172" s="14"/>
      <c r="AA172" s="14"/>
      <c r="AB172" s="14"/>
      <c r="AC172" s="14"/>
      <c r="AD172" s="14"/>
      <c r="AE172" s="14"/>
      <c r="AF172" s="15"/>
      <c r="AG172" s="15"/>
      <c r="AH172" s="15"/>
      <c r="AI172" s="15"/>
      <c r="AJ172" s="15"/>
      <c r="AK172" s="15"/>
      <c r="AL172" s="15"/>
    </row>
    <row r="173" spans="1:38" s="16" customFormat="1" ht="33.75">
      <c r="A173" s="93" t="s">
        <v>233</v>
      </c>
      <c r="B173" s="54" t="s">
        <v>945</v>
      </c>
      <c r="C173" s="87" t="s">
        <v>1819</v>
      </c>
      <c r="D173" s="63" t="s">
        <v>1820</v>
      </c>
      <c r="E173" s="63" t="s">
        <v>1553</v>
      </c>
      <c r="F173" s="63" t="s">
        <v>958</v>
      </c>
      <c r="G173" s="63" t="s">
        <v>959</v>
      </c>
      <c r="H173" s="88" t="s">
        <v>1692</v>
      </c>
      <c r="I173" s="63" t="s">
        <v>1822</v>
      </c>
      <c r="J173" s="64" t="s">
        <v>1554</v>
      </c>
      <c r="K173" s="42">
        <f>K174+K175</f>
        <v>253080.51</v>
      </c>
      <c r="L173" s="42">
        <f>L174+L175</f>
        <v>241082.02</v>
      </c>
      <c r="M173" s="42">
        <f t="shared" si="4"/>
        <v>11998.49000000002</v>
      </c>
      <c r="N173" s="14"/>
      <c r="O173" s="14"/>
      <c r="P173" s="14"/>
      <c r="Q173" s="14"/>
      <c r="R173" s="14"/>
      <c r="S173" s="14"/>
      <c r="T173" s="14"/>
      <c r="U173" s="14"/>
      <c r="V173" s="14"/>
      <c r="W173" s="14"/>
      <c r="X173" s="14"/>
      <c r="Y173" s="14"/>
      <c r="Z173" s="14"/>
      <c r="AA173" s="14"/>
      <c r="AB173" s="14"/>
      <c r="AC173" s="14"/>
      <c r="AD173" s="14"/>
      <c r="AE173" s="14"/>
      <c r="AF173" s="15"/>
      <c r="AG173" s="15"/>
      <c r="AH173" s="15"/>
      <c r="AI173" s="15"/>
      <c r="AJ173" s="15"/>
      <c r="AK173" s="15"/>
      <c r="AL173" s="15"/>
    </row>
    <row r="174" spans="1:38" s="16" customFormat="1" ht="33.75">
      <c r="A174" s="94" t="s">
        <v>233</v>
      </c>
      <c r="B174" s="54" t="s">
        <v>945</v>
      </c>
      <c r="C174" s="55" t="s">
        <v>1861</v>
      </c>
      <c r="D174" s="56" t="s">
        <v>1820</v>
      </c>
      <c r="E174" s="56" t="s">
        <v>1553</v>
      </c>
      <c r="F174" s="56" t="s">
        <v>958</v>
      </c>
      <c r="G174" s="56" t="s">
        <v>959</v>
      </c>
      <c r="H174" s="56" t="s">
        <v>1692</v>
      </c>
      <c r="I174" s="63" t="s">
        <v>1822</v>
      </c>
      <c r="J174" s="57" t="s">
        <v>1554</v>
      </c>
      <c r="K174" s="42">
        <f>112350+90730.51</f>
        <v>203080.51</v>
      </c>
      <c r="L174" s="42">
        <v>241082.02</v>
      </c>
      <c r="M174" s="42" t="str">
        <f t="shared" si="4"/>
        <v>-</v>
      </c>
      <c r="N174" s="14"/>
      <c r="O174" s="14"/>
      <c r="P174" s="14"/>
      <c r="Q174" s="14"/>
      <c r="R174" s="14"/>
      <c r="S174" s="14"/>
      <c r="T174" s="14"/>
      <c r="U174" s="14"/>
      <c r="V174" s="14"/>
      <c r="W174" s="14"/>
      <c r="X174" s="14"/>
      <c r="Y174" s="14"/>
      <c r="Z174" s="14"/>
      <c r="AA174" s="14"/>
      <c r="AB174" s="14"/>
      <c r="AC174" s="14"/>
      <c r="AD174" s="14"/>
      <c r="AE174" s="14"/>
      <c r="AF174" s="15"/>
      <c r="AG174" s="15"/>
      <c r="AH174" s="15"/>
      <c r="AI174" s="15"/>
      <c r="AJ174" s="15"/>
      <c r="AK174" s="15"/>
      <c r="AL174" s="15"/>
    </row>
    <row r="175" spans="1:38" s="16" customFormat="1" ht="33.75">
      <c r="A175" s="94" t="s">
        <v>233</v>
      </c>
      <c r="B175" s="54" t="s">
        <v>945</v>
      </c>
      <c r="C175" s="55" t="s">
        <v>2016</v>
      </c>
      <c r="D175" s="56" t="s">
        <v>1820</v>
      </c>
      <c r="E175" s="56" t="s">
        <v>1553</v>
      </c>
      <c r="F175" s="56" t="s">
        <v>958</v>
      </c>
      <c r="G175" s="56" t="s">
        <v>959</v>
      </c>
      <c r="H175" s="56" t="s">
        <v>1692</v>
      </c>
      <c r="I175" s="63" t="s">
        <v>1822</v>
      </c>
      <c r="J175" s="57" t="s">
        <v>1554</v>
      </c>
      <c r="K175" s="42">
        <v>50000</v>
      </c>
      <c r="L175" s="42">
        <v>0</v>
      </c>
      <c r="M175" s="42">
        <f t="shared" si="4"/>
        <v>50000</v>
      </c>
      <c r="N175" s="14"/>
      <c r="O175" s="14"/>
      <c r="P175" s="14"/>
      <c r="Q175" s="14"/>
      <c r="R175" s="14"/>
      <c r="S175" s="14"/>
      <c r="T175" s="14"/>
      <c r="U175" s="14"/>
      <c r="V175" s="14"/>
      <c r="W175" s="14"/>
      <c r="X175" s="14"/>
      <c r="Y175" s="14"/>
      <c r="Z175" s="14"/>
      <c r="AA175" s="14"/>
      <c r="AB175" s="14"/>
      <c r="AC175" s="14"/>
      <c r="AD175" s="14"/>
      <c r="AE175" s="14"/>
      <c r="AF175" s="15"/>
      <c r="AG175" s="15"/>
      <c r="AH175" s="15"/>
      <c r="AI175" s="15"/>
      <c r="AJ175" s="15"/>
      <c r="AK175" s="15"/>
      <c r="AL175" s="15"/>
    </row>
    <row r="176" spans="1:38" s="16" customFormat="1" ht="67.5">
      <c r="A176" s="92" t="s">
        <v>1438</v>
      </c>
      <c r="B176" s="32" t="s">
        <v>945</v>
      </c>
      <c r="C176" s="90" t="s">
        <v>1819</v>
      </c>
      <c r="D176" s="60" t="s">
        <v>1820</v>
      </c>
      <c r="E176" s="60" t="s">
        <v>1553</v>
      </c>
      <c r="F176" s="60" t="s">
        <v>960</v>
      </c>
      <c r="G176" s="60" t="s">
        <v>1819</v>
      </c>
      <c r="H176" s="91" t="s">
        <v>1821</v>
      </c>
      <c r="I176" s="60" t="s">
        <v>1822</v>
      </c>
      <c r="J176" s="61" t="s">
        <v>1554</v>
      </c>
      <c r="K176" s="52">
        <f>K179+K177</f>
        <v>60000</v>
      </c>
      <c r="L176" s="52">
        <f>L179+L177</f>
        <v>62816.88</v>
      </c>
      <c r="M176" s="52" t="str">
        <f t="shared" si="4"/>
        <v>-</v>
      </c>
      <c r="N176" s="14"/>
      <c r="O176" s="14"/>
      <c r="P176" s="14"/>
      <c r="Q176" s="14"/>
      <c r="R176" s="14"/>
      <c r="S176" s="14"/>
      <c r="T176" s="14"/>
      <c r="U176" s="14"/>
      <c r="V176" s="14"/>
      <c r="W176" s="14"/>
      <c r="X176" s="14"/>
      <c r="Y176" s="14"/>
      <c r="Z176" s="14"/>
      <c r="AA176" s="14"/>
      <c r="AB176" s="14"/>
      <c r="AC176" s="14"/>
      <c r="AD176" s="14"/>
      <c r="AE176" s="14"/>
      <c r="AF176" s="15"/>
      <c r="AG176" s="15"/>
      <c r="AH176" s="15"/>
      <c r="AI176" s="15"/>
      <c r="AJ176" s="15"/>
      <c r="AK176" s="15"/>
      <c r="AL176" s="15"/>
    </row>
    <row r="177" spans="1:38" s="16" customFormat="1" ht="44.25" customHeight="1">
      <c r="A177" s="93" t="s">
        <v>51</v>
      </c>
      <c r="B177" s="54" t="s">
        <v>945</v>
      </c>
      <c r="C177" s="87" t="s">
        <v>1819</v>
      </c>
      <c r="D177" s="63" t="s">
        <v>1820</v>
      </c>
      <c r="E177" s="63" t="s">
        <v>1553</v>
      </c>
      <c r="F177" s="63" t="s">
        <v>960</v>
      </c>
      <c r="G177" s="63" t="s">
        <v>1864</v>
      </c>
      <c r="H177" s="88" t="s">
        <v>1824</v>
      </c>
      <c r="I177" s="63" t="s">
        <v>1822</v>
      </c>
      <c r="J177" s="64" t="s">
        <v>1554</v>
      </c>
      <c r="K177" s="42">
        <f>K178</f>
        <v>0</v>
      </c>
      <c r="L177" s="42">
        <f>L178</f>
        <v>20000</v>
      </c>
      <c r="M177" s="42" t="str">
        <f t="shared" si="4"/>
        <v>-</v>
      </c>
      <c r="N177" s="14"/>
      <c r="O177" s="14"/>
      <c r="P177" s="14"/>
      <c r="Q177" s="14"/>
      <c r="R177" s="14"/>
      <c r="S177" s="14"/>
      <c r="T177" s="14"/>
      <c r="U177" s="14"/>
      <c r="V177" s="14"/>
      <c r="W177" s="14"/>
      <c r="X177" s="14"/>
      <c r="Y177" s="14"/>
      <c r="Z177" s="14"/>
      <c r="AA177" s="14"/>
      <c r="AB177" s="14"/>
      <c r="AC177" s="14"/>
      <c r="AD177" s="14"/>
      <c r="AE177" s="14"/>
      <c r="AF177" s="15"/>
      <c r="AG177" s="15"/>
      <c r="AH177" s="15"/>
      <c r="AI177" s="15"/>
      <c r="AJ177" s="15"/>
      <c r="AK177" s="15"/>
      <c r="AL177" s="15"/>
    </row>
    <row r="178" spans="1:38" s="16" customFormat="1" ht="33.75">
      <c r="A178" s="93" t="s">
        <v>49</v>
      </c>
      <c r="B178" s="54" t="s">
        <v>945</v>
      </c>
      <c r="C178" s="87" t="s">
        <v>2006</v>
      </c>
      <c r="D178" s="63" t="s">
        <v>1820</v>
      </c>
      <c r="E178" s="63" t="s">
        <v>1553</v>
      </c>
      <c r="F178" s="63" t="s">
        <v>960</v>
      </c>
      <c r="G178" s="63" t="s">
        <v>1864</v>
      </c>
      <c r="H178" s="88" t="s">
        <v>1824</v>
      </c>
      <c r="I178" s="63" t="s">
        <v>2007</v>
      </c>
      <c r="J178" s="64" t="s">
        <v>1554</v>
      </c>
      <c r="K178" s="42">
        <v>0</v>
      </c>
      <c r="L178" s="42">
        <v>20000</v>
      </c>
      <c r="M178" s="42" t="str">
        <f t="shared" si="4"/>
        <v>-</v>
      </c>
      <c r="N178" s="14"/>
      <c r="O178" s="14"/>
      <c r="P178" s="14"/>
      <c r="Q178" s="14"/>
      <c r="R178" s="14"/>
      <c r="S178" s="14"/>
      <c r="T178" s="14"/>
      <c r="U178" s="14"/>
      <c r="V178" s="14"/>
      <c r="W178" s="14"/>
      <c r="X178" s="14"/>
      <c r="Y178" s="14"/>
      <c r="Z178" s="14"/>
      <c r="AA178" s="14"/>
      <c r="AB178" s="14"/>
      <c r="AC178" s="14"/>
      <c r="AD178" s="14"/>
      <c r="AE178" s="14"/>
      <c r="AF178" s="15"/>
      <c r="AG178" s="15"/>
      <c r="AH178" s="15"/>
      <c r="AI178" s="15"/>
      <c r="AJ178" s="15"/>
      <c r="AK178" s="15"/>
      <c r="AL178" s="15"/>
    </row>
    <row r="179" spans="1:38" s="16" customFormat="1" ht="15">
      <c r="A179" s="95" t="s">
        <v>234</v>
      </c>
      <c r="B179" s="54" t="s">
        <v>945</v>
      </c>
      <c r="C179" s="87" t="s">
        <v>1819</v>
      </c>
      <c r="D179" s="63" t="s">
        <v>1820</v>
      </c>
      <c r="E179" s="63" t="s">
        <v>1553</v>
      </c>
      <c r="F179" s="63" t="s">
        <v>960</v>
      </c>
      <c r="G179" s="63" t="s">
        <v>962</v>
      </c>
      <c r="H179" s="88" t="s">
        <v>1824</v>
      </c>
      <c r="I179" s="63" t="s">
        <v>1822</v>
      </c>
      <c r="J179" s="64" t="s">
        <v>1554</v>
      </c>
      <c r="K179" s="42">
        <f>K180</f>
        <v>60000</v>
      </c>
      <c r="L179" s="42">
        <f>L180</f>
        <v>42816.88</v>
      </c>
      <c r="M179" s="42">
        <f t="shared" si="4"/>
        <v>17183.120000000003</v>
      </c>
      <c r="N179" s="14"/>
      <c r="O179" s="14"/>
      <c r="P179" s="14"/>
      <c r="Q179" s="14"/>
      <c r="R179" s="14"/>
      <c r="S179" s="14"/>
      <c r="T179" s="14"/>
      <c r="U179" s="14"/>
      <c r="V179" s="14"/>
      <c r="W179" s="14"/>
      <c r="X179" s="14"/>
      <c r="Y179" s="14"/>
      <c r="Z179" s="14"/>
      <c r="AA179" s="14"/>
      <c r="AB179" s="14"/>
      <c r="AC179" s="14"/>
      <c r="AD179" s="14"/>
      <c r="AE179" s="14"/>
      <c r="AF179" s="15"/>
      <c r="AG179" s="15"/>
      <c r="AH179" s="15"/>
      <c r="AI179" s="15"/>
      <c r="AJ179" s="15"/>
      <c r="AK179" s="15"/>
      <c r="AL179" s="15"/>
    </row>
    <row r="180" spans="1:38" s="16" customFormat="1" ht="15">
      <c r="A180" s="95" t="s">
        <v>234</v>
      </c>
      <c r="B180" s="54" t="s">
        <v>945</v>
      </c>
      <c r="C180" s="87" t="s">
        <v>963</v>
      </c>
      <c r="D180" s="63" t="s">
        <v>1820</v>
      </c>
      <c r="E180" s="63" t="s">
        <v>1553</v>
      </c>
      <c r="F180" s="63" t="s">
        <v>960</v>
      </c>
      <c r="G180" s="63" t="s">
        <v>962</v>
      </c>
      <c r="H180" s="88" t="s">
        <v>1824</v>
      </c>
      <c r="I180" s="63" t="s">
        <v>1822</v>
      </c>
      <c r="J180" s="64" t="s">
        <v>1554</v>
      </c>
      <c r="K180" s="42">
        <v>60000</v>
      </c>
      <c r="L180" s="42">
        <f>L181</f>
        <v>42816.88</v>
      </c>
      <c r="M180" s="42">
        <f t="shared" si="4"/>
        <v>17183.120000000003</v>
      </c>
      <c r="N180" s="14"/>
      <c r="O180" s="14"/>
      <c r="P180" s="14"/>
      <c r="Q180" s="14"/>
      <c r="R180" s="14"/>
      <c r="S180" s="14"/>
      <c r="T180" s="14"/>
      <c r="U180" s="14"/>
      <c r="V180" s="14"/>
      <c r="W180" s="14"/>
      <c r="X180" s="14"/>
      <c r="Y180" s="14"/>
      <c r="Z180" s="14"/>
      <c r="AA180" s="14"/>
      <c r="AB180" s="14"/>
      <c r="AC180" s="14"/>
      <c r="AD180" s="14"/>
      <c r="AE180" s="14"/>
      <c r="AF180" s="15"/>
      <c r="AG180" s="15"/>
      <c r="AH180" s="15"/>
      <c r="AI180" s="15"/>
      <c r="AJ180" s="15"/>
      <c r="AK180" s="15"/>
      <c r="AL180" s="15"/>
    </row>
    <row r="181" spans="1:38" s="16" customFormat="1" ht="33.75">
      <c r="A181" s="95" t="s">
        <v>4</v>
      </c>
      <c r="B181" s="54" t="s">
        <v>945</v>
      </c>
      <c r="C181" s="87" t="s">
        <v>963</v>
      </c>
      <c r="D181" s="63" t="s">
        <v>1820</v>
      </c>
      <c r="E181" s="63" t="s">
        <v>1553</v>
      </c>
      <c r="F181" s="63" t="s">
        <v>960</v>
      </c>
      <c r="G181" s="63" t="s">
        <v>962</v>
      </c>
      <c r="H181" s="88" t="s">
        <v>1824</v>
      </c>
      <c r="I181" s="63" t="s">
        <v>2007</v>
      </c>
      <c r="J181" s="64" t="s">
        <v>1554</v>
      </c>
      <c r="K181" s="42">
        <v>0</v>
      </c>
      <c r="L181" s="42">
        <v>42816.88</v>
      </c>
      <c r="M181" s="42" t="str">
        <f t="shared" si="4"/>
        <v>-</v>
      </c>
      <c r="N181" s="14"/>
      <c r="O181" s="14"/>
      <c r="P181" s="14"/>
      <c r="Q181" s="14"/>
      <c r="R181" s="14"/>
      <c r="S181" s="14"/>
      <c r="T181" s="14"/>
      <c r="U181" s="14"/>
      <c r="V181" s="14"/>
      <c r="W181" s="14"/>
      <c r="X181" s="14"/>
      <c r="Y181" s="14"/>
      <c r="Z181" s="14"/>
      <c r="AA181" s="14"/>
      <c r="AB181" s="14"/>
      <c r="AC181" s="14"/>
      <c r="AD181" s="14"/>
      <c r="AE181" s="14"/>
      <c r="AF181" s="15"/>
      <c r="AG181" s="15"/>
      <c r="AH181" s="15"/>
      <c r="AI181" s="15"/>
      <c r="AJ181" s="15"/>
      <c r="AK181" s="15"/>
      <c r="AL181" s="15"/>
    </row>
    <row r="182" spans="1:38" s="16" customFormat="1" ht="33.75">
      <c r="A182" s="92" t="s">
        <v>2050</v>
      </c>
      <c r="B182" s="32" t="s">
        <v>945</v>
      </c>
      <c r="C182" s="90" t="s">
        <v>1819</v>
      </c>
      <c r="D182" s="60" t="s">
        <v>1820</v>
      </c>
      <c r="E182" s="60" t="s">
        <v>1553</v>
      </c>
      <c r="F182" s="60" t="s">
        <v>964</v>
      </c>
      <c r="G182" s="60" t="s">
        <v>1819</v>
      </c>
      <c r="H182" s="91" t="s">
        <v>1824</v>
      </c>
      <c r="I182" s="60" t="s">
        <v>1822</v>
      </c>
      <c r="J182" s="61" t="s">
        <v>1554</v>
      </c>
      <c r="K182" s="52">
        <f>K183</f>
        <v>70000</v>
      </c>
      <c r="L182" s="52">
        <f>L183</f>
        <v>50500</v>
      </c>
      <c r="M182" s="52">
        <f t="shared" si="4"/>
        <v>19500</v>
      </c>
      <c r="N182" s="14"/>
      <c r="O182" s="14"/>
      <c r="P182" s="14"/>
      <c r="Q182" s="14"/>
      <c r="R182" s="14"/>
      <c r="S182" s="14"/>
      <c r="T182" s="14"/>
      <c r="U182" s="14"/>
      <c r="V182" s="14"/>
      <c r="W182" s="14"/>
      <c r="X182" s="14"/>
      <c r="Y182" s="14"/>
      <c r="Z182" s="14"/>
      <c r="AA182" s="14"/>
      <c r="AB182" s="14"/>
      <c r="AC182" s="14"/>
      <c r="AD182" s="14"/>
      <c r="AE182" s="14"/>
      <c r="AF182" s="15"/>
      <c r="AG182" s="15"/>
      <c r="AH182" s="15"/>
      <c r="AI182" s="15"/>
      <c r="AJ182" s="15"/>
      <c r="AK182" s="15"/>
      <c r="AL182" s="15"/>
    </row>
    <row r="183" spans="1:38" s="30" customFormat="1" ht="33.75">
      <c r="A183" s="95" t="s">
        <v>2050</v>
      </c>
      <c r="B183" s="54" t="s">
        <v>945</v>
      </c>
      <c r="C183" s="87" t="s">
        <v>957</v>
      </c>
      <c r="D183" s="63" t="s">
        <v>1820</v>
      </c>
      <c r="E183" s="63" t="s">
        <v>1553</v>
      </c>
      <c r="F183" s="63" t="s">
        <v>964</v>
      </c>
      <c r="G183" s="63" t="s">
        <v>1819</v>
      </c>
      <c r="H183" s="88" t="s">
        <v>1824</v>
      </c>
      <c r="I183" s="63" t="s">
        <v>1822</v>
      </c>
      <c r="J183" s="64" t="s">
        <v>1554</v>
      </c>
      <c r="K183" s="42">
        <f>20500+49500</f>
        <v>70000</v>
      </c>
      <c r="L183" s="42">
        <f>L184</f>
        <v>50500</v>
      </c>
      <c r="M183" s="42">
        <f t="shared" si="4"/>
        <v>19500</v>
      </c>
      <c r="N183" s="28"/>
      <c r="O183" s="28"/>
      <c r="P183" s="28"/>
      <c r="Q183" s="28"/>
      <c r="R183" s="28"/>
      <c r="S183" s="28"/>
      <c r="T183" s="28"/>
      <c r="U183" s="28"/>
      <c r="V183" s="28"/>
      <c r="W183" s="28"/>
      <c r="X183" s="28"/>
      <c r="Y183" s="28"/>
      <c r="Z183" s="28"/>
      <c r="AA183" s="28"/>
      <c r="AB183" s="28"/>
      <c r="AC183" s="28"/>
      <c r="AD183" s="28"/>
      <c r="AE183" s="28"/>
      <c r="AF183" s="29"/>
      <c r="AG183" s="29"/>
      <c r="AH183" s="29"/>
      <c r="AI183" s="29"/>
      <c r="AJ183" s="29"/>
      <c r="AK183" s="29"/>
      <c r="AL183" s="29"/>
    </row>
    <row r="184" spans="1:38" s="16" customFormat="1" ht="56.25">
      <c r="A184" s="95" t="s">
        <v>5</v>
      </c>
      <c r="B184" s="54" t="s">
        <v>945</v>
      </c>
      <c r="C184" s="87" t="s">
        <v>957</v>
      </c>
      <c r="D184" s="63" t="s">
        <v>1820</v>
      </c>
      <c r="E184" s="63" t="s">
        <v>1553</v>
      </c>
      <c r="F184" s="63" t="s">
        <v>964</v>
      </c>
      <c r="G184" s="63" t="s">
        <v>1819</v>
      </c>
      <c r="H184" s="88" t="s">
        <v>1824</v>
      </c>
      <c r="I184" s="63" t="s">
        <v>2007</v>
      </c>
      <c r="J184" s="64" t="s">
        <v>1554</v>
      </c>
      <c r="K184" s="42">
        <v>0</v>
      </c>
      <c r="L184" s="42">
        <v>50500</v>
      </c>
      <c r="M184" s="42" t="str">
        <f t="shared" si="4"/>
        <v>-</v>
      </c>
      <c r="N184" s="14"/>
      <c r="O184" s="14"/>
      <c r="P184" s="14"/>
      <c r="Q184" s="14"/>
      <c r="R184" s="14"/>
      <c r="S184" s="14"/>
      <c r="T184" s="14"/>
      <c r="U184" s="14"/>
      <c r="V184" s="14"/>
      <c r="W184" s="14"/>
      <c r="X184" s="14"/>
      <c r="Y184" s="14"/>
      <c r="Z184" s="14"/>
      <c r="AA184" s="14"/>
      <c r="AB184" s="14"/>
      <c r="AC184" s="14"/>
      <c r="AD184" s="14"/>
      <c r="AE184" s="14"/>
      <c r="AF184" s="15"/>
      <c r="AG184" s="15"/>
      <c r="AH184" s="15"/>
      <c r="AI184" s="15"/>
      <c r="AJ184" s="15"/>
      <c r="AK184" s="15"/>
      <c r="AL184" s="15"/>
    </row>
    <row r="185" spans="1:38" s="16" customFormat="1" ht="22.5">
      <c r="A185" s="96" t="s">
        <v>1878</v>
      </c>
      <c r="B185" s="54" t="s">
        <v>945</v>
      </c>
      <c r="C185" s="90" t="s">
        <v>1819</v>
      </c>
      <c r="D185" s="60" t="s">
        <v>1820</v>
      </c>
      <c r="E185" s="60" t="s">
        <v>1553</v>
      </c>
      <c r="F185" s="60" t="s">
        <v>1879</v>
      </c>
      <c r="G185" s="60" t="s">
        <v>1819</v>
      </c>
      <c r="H185" s="91" t="s">
        <v>1821</v>
      </c>
      <c r="I185" s="60" t="s">
        <v>1822</v>
      </c>
      <c r="J185" s="61" t="s">
        <v>1554</v>
      </c>
      <c r="K185" s="42">
        <f>K186</f>
        <v>0</v>
      </c>
      <c r="L185" s="42">
        <f>L186</f>
        <v>1500</v>
      </c>
      <c r="M185" s="42" t="str">
        <f t="shared" si="4"/>
        <v>-</v>
      </c>
      <c r="N185" s="14"/>
      <c r="O185" s="14"/>
      <c r="P185" s="14"/>
      <c r="Q185" s="14"/>
      <c r="R185" s="14"/>
      <c r="S185" s="14"/>
      <c r="T185" s="14"/>
      <c r="U185" s="14"/>
      <c r="V185" s="14"/>
      <c r="W185" s="14"/>
      <c r="X185" s="14"/>
      <c r="Y185" s="14"/>
      <c r="Z185" s="14"/>
      <c r="AA185" s="14"/>
      <c r="AB185" s="14"/>
      <c r="AC185" s="14"/>
      <c r="AD185" s="14"/>
      <c r="AE185" s="14"/>
      <c r="AF185" s="15"/>
      <c r="AG185" s="15"/>
      <c r="AH185" s="15"/>
      <c r="AI185" s="15"/>
      <c r="AJ185" s="15"/>
      <c r="AK185" s="15"/>
      <c r="AL185" s="15"/>
    </row>
    <row r="186" spans="1:38" s="16" customFormat="1" ht="22.5">
      <c r="A186" s="95" t="s">
        <v>1880</v>
      </c>
      <c r="B186" s="54" t="s">
        <v>945</v>
      </c>
      <c r="C186" s="87" t="s">
        <v>957</v>
      </c>
      <c r="D186" s="63" t="s">
        <v>1820</v>
      </c>
      <c r="E186" s="63" t="s">
        <v>1553</v>
      </c>
      <c r="F186" s="63" t="s">
        <v>1879</v>
      </c>
      <c r="G186" s="63" t="s">
        <v>1655</v>
      </c>
      <c r="H186" s="88" t="s">
        <v>1824</v>
      </c>
      <c r="I186" s="63" t="s">
        <v>1822</v>
      </c>
      <c r="J186" s="64" t="s">
        <v>1554</v>
      </c>
      <c r="K186" s="42">
        <v>0</v>
      </c>
      <c r="L186" s="42">
        <f>L187</f>
        <v>1500</v>
      </c>
      <c r="M186" s="42" t="str">
        <f t="shared" si="4"/>
        <v>-</v>
      </c>
      <c r="N186" s="14"/>
      <c r="O186" s="14"/>
      <c r="P186" s="14"/>
      <c r="Q186" s="14"/>
      <c r="R186" s="14"/>
      <c r="S186" s="14"/>
      <c r="T186" s="14"/>
      <c r="U186" s="14"/>
      <c r="V186" s="14"/>
      <c r="W186" s="14"/>
      <c r="X186" s="14"/>
      <c r="Y186" s="14"/>
      <c r="Z186" s="14"/>
      <c r="AA186" s="14"/>
      <c r="AB186" s="14"/>
      <c r="AC186" s="14"/>
      <c r="AD186" s="14"/>
      <c r="AE186" s="14"/>
      <c r="AF186" s="15"/>
      <c r="AG186" s="15"/>
      <c r="AH186" s="15"/>
      <c r="AI186" s="15"/>
      <c r="AJ186" s="15"/>
      <c r="AK186" s="15"/>
      <c r="AL186" s="15"/>
    </row>
    <row r="187" spans="1:38" s="30" customFormat="1" ht="33.75">
      <c r="A187" s="95" t="s">
        <v>1881</v>
      </c>
      <c r="B187" s="54" t="s">
        <v>945</v>
      </c>
      <c r="C187" s="87" t="s">
        <v>957</v>
      </c>
      <c r="D187" s="63" t="s">
        <v>1820</v>
      </c>
      <c r="E187" s="63" t="s">
        <v>1553</v>
      </c>
      <c r="F187" s="63" t="s">
        <v>1879</v>
      </c>
      <c r="G187" s="63" t="s">
        <v>1655</v>
      </c>
      <c r="H187" s="88" t="s">
        <v>1824</v>
      </c>
      <c r="I187" s="63" t="s">
        <v>2007</v>
      </c>
      <c r="J187" s="64" t="s">
        <v>1554</v>
      </c>
      <c r="K187" s="42">
        <v>0</v>
      </c>
      <c r="L187" s="42">
        <v>1500</v>
      </c>
      <c r="M187" s="42" t="str">
        <f t="shared" si="4"/>
        <v>-</v>
      </c>
      <c r="N187" s="28"/>
      <c r="O187" s="28"/>
      <c r="P187" s="28"/>
      <c r="Q187" s="28"/>
      <c r="R187" s="28"/>
      <c r="S187" s="28"/>
      <c r="T187" s="28"/>
      <c r="U187" s="28"/>
      <c r="V187" s="28"/>
      <c r="W187" s="28"/>
      <c r="X187" s="28"/>
      <c r="Y187" s="28"/>
      <c r="Z187" s="28"/>
      <c r="AA187" s="28"/>
      <c r="AB187" s="28"/>
      <c r="AC187" s="28"/>
      <c r="AD187" s="28"/>
      <c r="AE187" s="28"/>
      <c r="AF187" s="29"/>
      <c r="AG187" s="29"/>
      <c r="AH187" s="29"/>
      <c r="AI187" s="29"/>
      <c r="AJ187" s="29"/>
      <c r="AK187" s="29"/>
      <c r="AL187" s="29"/>
    </row>
    <row r="188" spans="1:38" s="16" customFormat="1" ht="33.75">
      <c r="A188" s="96" t="s">
        <v>1439</v>
      </c>
      <c r="B188" s="32" t="s">
        <v>945</v>
      </c>
      <c r="C188" s="90" t="s">
        <v>1819</v>
      </c>
      <c r="D188" s="60" t="s">
        <v>1820</v>
      </c>
      <c r="E188" s="60" t="s">
        <v>1553</v>
      </c>
      <c r="F188" s="60" t="s">
        <v>257</v>
      </c>
      <c r="G188" s="60" t="s">
        <v>1819</v>
      </c>
      <c r="H188" s="91" t="s">
        <v>1821</v>
      </c>
      <c r="I188" s="60" t="s">
        <v>1822</v>
      </c>
      <c r="J188" s="61" t="s">
        <v>1554</v>
      </c>
      <c r="K188" s="52">
        <f>K192+K190</f>
        <v>2685</v>
      </c>
      <c r="L188" s="52">
        <f>L192+L190</f>
        <v>30685</v>
      </c>
      <c r="M188" s="52" t="str">
        <f t="shared" si="4"/>
        <v>-</v>
      </c>
      <c r="N188" s="14"/>
      <c r="O188" s="14"/>
      <c r="P188" s="14"/>
      <c r="Q188" s="14"/>
      <c r="R188" s="14"/>
      <c r="S188" s="14"/>
      <c r="T188" s="14"/>
      <c r="U188" s="14"/>
      <c r="V188" s="14"/>
      <c r="W188" s="14"/>
      <c r="X188" s="14"/>
      <c r="Y188" s="14"/>
      <c r="Z188" s="14"/>
      <c r="AA188" s="14"/>
      <c r="AB188" s="14"/>
      <c r="AC188" s="14"/>
      <c r="AD188" s="14"/>
      <c r="AE188" s="14"/>
      <c r="AF188" s="15"/>
      <c r="AG188" s="15"/>
      <c r="AH188" s="15"/>
      <c r="AI188" s="15"/>
      <c r="AJ188" s="15"/>
      <c r="AK188" s="15"/>
      <c r="AL188" s="15"/>
    </row>
    <row r="189" spans="1:38" s="16" customFormat="1" ht="45">
      <c r="A189" s="95" t="s">
        <v>1440</v>
      </c>
      <c r="B189" s="54" t="s">
        <v>945</v>
      </c>
      <c r="C189" s="87" t="s">
        <v>1819</v>
      </c>
      <c r="D189" s="63" t="s">
        <v>1820</v>
      </c>
      <c r="E189" s="63" t="s">
        <v>1553</v>
      </c>
      <c r="F189" s="63" t="s">
        <v>257</v>
      </c>
      <c r="G189" s="63" t="s">
        <v>1864</v>
      </c>
      <c r="H189" s="88" t="s">
        <v>1692</v>
      </c>
      <c r="I189" s="63" t="s">
        <v>1822</v>
      </c>
      <c r="J189" s="64" t="s">
        <v>1554</v>
      </c>
      <c r="K189" s="42">
        <f>K190+K192</f>
        <v>2685</v>
      </c>
      <c r="L189" s="42">
        <f>L190+L192</f>
        <v>30685</v>
      </c>
      <c r="M189" s="42" t="str">
        <f t="shared" si="4"/>
        <v>-</v>
      </c>
      <c r="N189" s="14"/>
      <c r="O189" s="14"/>
      <c r="P189" s="14"/>
      <c r="Q189" s="14"/>
      <c r="R189" s="14"/>
      <c r="S189" s="14"/>
      <c r="T189" s="14"/>
      <c r="U189" s="14"/>
      <c r="V189" s="14"/>
      <c r="W189" s="14"/>
      <c r="X189" s="14"/>
      <c r="Y189" s="14"/>
      <c r="Z189" s="14"/>
      <c r="AA189" s="14"/>
      <c r="AB189" s="14"/>
      <c r="AC189" s="14"/>
      <c r="AD189" s="14"/>
      <c r="AE189" s="14"/>
      <c r="AF189" s="15"/>
      <c r="AG189" s="15"/>
      <c r="AH189" s="15"/>
      <c r="AI189" s="15"/>
      <c r="AJ189" s="15"/>
      <c r="AK189" s="15"/>
      <c r="AL189" s="15"/>
    </row>
    <row r="190" spans="1:38" s="16" customFormat="1" ht="33.75">
      <c r="A190" s="95" t="s">
        <v>6</v>
      </c>
      <c r="B190" s="54" t="s">
        <v>945</v>
      </c>
      <c r="C190" s="87" t="s">
        <v>986</v>
      </c>
      <c r="D190" s="63" t="s">
        <v>1820</v>
      </c>
      <c r="E190" s="63" t="s">
        <v>1553</v>
      </c>
      <c r="F190" s="63" t="s">
        <v>257</v>
      </c>
      <c r="G190" s="63" t="s">
        <v>1864</v>
      </c>
      <c r="H190" s="88" t="s">
        <v>1692</v>
      </c>
      <c r="I190" s="63" t="s">
        <v>1822</v>
      </c>
      <c r="J190" s="64" t="s">
        <v>1554</v>
      </c>
      <c r="K190" s="42">
        <f>K191</f>
        <v>0</v>
      </c>
      <c r="L190" s="42">
        <f>L191</f>
        <v>28000</v>
      </c>
      <c r="M190" s="42" t="str">
        <f t="shared" si="4"/>
        <v>-</v>
      </c>
      <c r="N190" s="14"/>
      <c r="O190" s="14"/>
      <c r="P190" s="14"/>
      <c r="Q190" s="14"/>
      <c r="R190" s="14"/>
      <c r="S190" s="14"/>
      <c r="T190" s="14"/>
      <c r="U190" s="14"/>
      <c r="V190" s="14"/>
      <c r="W190" s="14"/>
      <c r="X190" s="14"/>
      <c r="Y190" s="14"/>
      <c r="Z190" s="14"/>
      <c r="AA190" s="14"/>
      <c r="AB190" s="14"/>
      <c r="AC190" s="14"/>
      <c r="AD190" s="14"/>
      <c r="AE190" s="14"/>
      <c r="AF190" s="15"/>
      <c r="AG190" s="15"/>
      <c r="AH190" s="15"/>
      <c r="AI190" s="15"/>
      <c r="AJ190" s="15"/>
      <c r="AK190" s="15"/>
      <c r="AL190" s="15"/>
    </row>
    <row r="191" spans="1:38" s="16" customFormat="1" ht="56.25">
      <c r="A191" s="95" t="s">
        <v>7</v>
      </c>
      <c r="B191" s="54" t="s">
        <v>945</v>
      </c>
      <c r="C191" s="87" t="s">
        <v>986</v>
      </c>
      <c r="D191" s="63" t="s">
        <v>1820</v>
      </c>
      <c r="E191" s="63" t="s">
        <v>1553</v>
      </c>
      <c r="F191" s="63" t="s">
        <v>257</v>
      </c>
      <c r="G191" s="63" t="s">
        <v>1864</v>
      </c>
      <c r="H191" s="88" t="s">
        <v>1692</v>
      </c>
      <c r="I191" s="63" t="s">
        <v>2007</v>
      </c>
      <c r="J191" s="64" t="s">
        <v>1554</v>
      </c>
      <c r="K191" s="42">
        <v>0</v>
      </c>
      <c r="L191" s="42">
        <v>28000</v>
      </c>
      <c r="M191" s="42" t="str">
        <f t="shared" si="4"/>
        <v>-</v>
      </c>
      <c r="N191" s="14"/>
      <c r="O191" s="14"/>
      <c r="P191" s="14"/>
      <c r="Q191" s="14"/>
      <c r="R191" s="14"/>
      <c r="S191" s="14"/>
      <c r="T191" s="14"/>
      <c r="U191" s="14"/>
      <c r="V191" s="14"/>
      <c r="W191" s="14"/>
      <c r="X191" s="14"/>
      <c r="Y191" s="14"/>
      <c r="Z191" s="14"/>
      <c r="AA191" s="14"/>
      <c r="AB191" s="14"/>
      <c r="AC191" s="14"/>
      <c r="AD191" s="14"/>
      <c r="AE191" s="14"/>
      <c r="AF191" s="15"/>
      <c r="AG191" s="15"/>
      <c r="AH191" s="15"/>
      <c r="AI191" s="15"/>
      <c r="AJ191" s="15"/>
      <c r="AK191" s="15"/>
      <c r="AL191" s="15"/>
    </row>
    <row r="192" spans="1:38" s="30" customFormat="1" ht="45">
      <c r="A192" s="95" t="s">
        <v>1440</v>
      </c>
      <c r="B192" s="54" t="s">
        <v>945</v>
      </c>
      <c r="C192" s="87" t="s">
        <v>2016</v>
      </c>
      <c r="D192" s="63" t="s">
        <v>1820</v>
      </c>
      <c r="E192" s="63" t="s">
        <v>1553</v>
      </c>
      <c r="F192" s="63" t="s">
        <v>257</v>
      </c>
      <c r="G192" s="63" t="s">
        <v>1864</v>
      </c>
      <c r="H192" s="88" t="s">
        <v>1692</v>
      </c>
      <c r="I192" s="63" t="s">
        <v>1822</v>
      </c>
      <c r="J192" s="64" t="s">
        <v>1554</v>
      </c>
      <c r="K192" s="42">
        <v>2685</v>
      </c>
      <c r="L192" s="42">
        <v>2685</v>
      </c>
      <c r="M192" s="42" t="str">
        <f t="shared" si="4"/>
        <v>-</v>
      </c>
      <c r="N192" s="28"/>
      <c r="O192" s="28"/>
      <c r="P192" s="28"/>
      <c r="Q192" s="28"/>
      <c r="R192" s="28"/>
      <c r="S192" s="28"/>
      <c r="T192" s="28"/>
      <c r="U192" s="28"/>
      <c r="V192" s="28"/>
      <c r="W192" s="28"/>
      <c r="X192" s="28"/>
      <c r="Y192" s="28"/>
      <c r="Z192" s="28"/>
      <c r="AA192" s="28"/>
      <c r="AB192" s="28"/>
      <c r="AC192" s="28"/>
      <c r="AD192" s="28"/>
      <c r="AE192" s="28"/>
      <c r="AF192" s="29"/>
      <c r="AG192" s="29"/>
      <c r="AH192" s="29"/>
      <c r="AI192" s="29"/>
      <c r="AJ192" s="29"/>
      <c r="AK192" s="29"/>
      <c r="AL192" s="29"/>
    </row>
    <row r="193" spans="1:38" s="30" customFormat="1" ht="15.75">
      <c r="A193" s="96" t="s">
        <v>2051</v>
      </c>
      <c r="B193" s="32" t="s">
        <v>945</v>
      </c>
      <c r="C193" s="90" t="s">
        <v>1819</v>
      </c>
      <c r="D193" s="60" t="s">
        <v>1820</v>
      </c>
      <c r="E193" s="60" t="s">
        <v>1553</v>
      </c>
      <c r="F193" s="60" t="s">
        <v>966</v>
      </c>
      <c r="G193" s="60" t="s">
        <v>1819</v>
      </c>
      <c r="H193" s="91" t="s">
        <v>1821</v>
      </c>
      <c r="I193" s="60" t="s">
        <v>1822</v>
      </c>
      <c r="J193" s="61" t="s">
        <v>1554</v>
      </c>
      <c r="K193" s="52">
        <f>K194</f>
        <v>800000</v>
      </c>
      <c r="L193" s="52">
        <f>L194</f>
        <v>597917.74</v>
      </c>
      <c r="M193" s="52">
        <f t="shared" si="4"/>
        <v>202082.26</v>
      </c>
      <c r="N193" s="28"/>
      <c r="O193" s="28"/>
      <c r="P193" s="28"/>
      <c r="Q193" s="28"/>
      <c r="R193" s="28"/>
      <c r="S193" s="28"/>
      <c r="T193" s="28"/>
      <c r="U193" s="28"/>
      <c r="V193" s="28"/>
      <c r="W193" s="28"/>
      <c r="X193" s="28"/>
      <c r="Y193" s="28"/>
      <c r="Z193" s="28"/>
      <c r="AA193" s="28"/>
      <c r="AB193" s="28"/>
      <c r="AC193" s="28"/>
      <c r="AD193" s="28"/>
      <c r="AE193" s="28"/>
      <c r="AF193" s="29"/>
      <c r="AG193" s="29"/>
      <c r="AH193" s="29"/>
      <c r="AI193" s="29"/>
      <c r="AJ193" s="29"/>
      <c r="AK193" s="29"/>
      <c r="AL193" s="29"/>
    </row>
    <row r="194" spans="1:38" s="16" customFormat="1" ht="22.5">
      <c r="A194" s="95" t="s">
        <v>2052</v>
      </c>
      <c r="B194" s="54" t="s">
        <v>945</v>
      </c>
      <c r="C194" s="87" t="s">
        <v>1819</v>
      </c>
      <c r="D194" s="63" t="s">
        <v>1820</v>
      </c>
      <c r="E194" s="63" t="s">
        <v>1553</v>
      </c>
      <c r="F194" s="63" t="s">
        <v>966</v>
      </c>
      <c r="G194" s="63" t="s">
        <v>1655</v>
      </c>
      <c r="H194" s="88" t="s">
        <v>1692</v>
      </c>
      <c r="I194" s="63" t="s">
        <v>1822</v>
      </c>
      <c r="J194" s="64" t="s">
        <v>1554</v>
      </c>
      <c r="K194" s="42">
        <f>K195</f>
        <v>800000</v>
      </c>
      <c r="L194" s="42">
        <f>L195</f>
        <v>597917.74</v>
      </c>
      <c r="M194" s="42">
        <f t="shared" si="4"/>
        <v>202082.26</v>
      </c>
      <c r="N194" s="14"/>
      <c r="O194" s="14"/>
      <c r="P194" s="14"/>
      <c r="Q194" s="14"/>
      <c r="R194" s="14"/>
      <c r="S194" s="14"/>
      <c r="T194" s="14"/>
      <c r="U194" s="14"/>
      <c r="V194" s="14"/>
      <c r="W194" s="14"/>
      <c r="X194" s="14"/>
      <c r="Y194" s="14"/>
      <c r="Z194" s="14"/>
      <c r="AA194" s="14"/>
      <c r="AB194" s="14"/>
      <c r="AC194" s="14"/>
      <c r="AD194" s="14"/>
      <c r="AE194" s="14"/>
      <c r="AF194" s="15"/>
      <c r="AG194" s="15"/>
      <c r="AH194" s="15"/>
      <c r="AI194" s="15"/>
      <c r="AJ194" s="15"/>
      <c r="AK194" s="15"/>
      <c r="AL194" s="15"/>
    </row>
    <row r="195" spans="1:38" s="16" customFormat="1" ht="22.5">
      <c r="A195" s="95" t="s">
        <v>2052</v>
      </c>
      <c r="B195" s="54" t="s">
        <v>945</v>
      </c>
      <c r="C195" s="55" t="s">
        <v>961</v>
      </c>
      <c r="D195" s="56" t="s">
        <v>1820</v>
      </c>
      <c r="E195" s="56" t="s">
        <v>1553</v>
      </c>
      <c r="F195" s="56" t="s">
        <v>966</v>
      </c>
      <c r="G195" s="56" t="s">
        <v>1655</v>
      </c>
      <c r="H195" s="56" t="s">
        <v>1692</v>
      </c>
      <c r="I195" s="56" t="s">
        <v>1822</v>
      </c>
      <c r="J195" s="57" t="s">
        <v>1554</v>
      </c>
      <c r="K195" s="42">
        <f>900000-100000</f>
        <v>800000</v>
      </c>
      <c r="L195" s="58">
        <f>L196</f>
        <v>597917.74</v>
      </c>
      <c r="M195" s="58">
        <f t="shared" si="4"/>
        <v>202082.26</v>
      </c>
      <c r="N195" s="14"/>
      <c r="O195" s="14"/>
      <c r="P195" s="14"/>
      <c r="Q195" s="14"/>
      <c r="R195" s="14"/>
      <c r="S195" s="14"/>
      <c r="T195" s="14"/>
      <c r="U195" s="14"/>
      <c r="V195" s="14"/>
      <c r="W195" s="14"/>
      <c r="X195" s="14"/>
      <c r="Y195" s="14"/>
      <c r="Z195" s="14"/>
      <c r="AA195" s="14"/>
      <c r="AB195" s="14"/>
      <c r="AC195" s="14"/>
      <c r="AD195" s="14"/>
      <c r="AE195" s="14"/>
      <c r="AF195" s="15"/>
      <c r="AG195" s="15"/>
      <c r="AH195" s="15"/>
      <c r="AI195" s="15"/>
      <c r="AJ195" s="15"/>
      <c r="AK195" s="15"/>
      <c r="AL195" s="15"/>
    </row>
    <row r="196" spans="1:38" s="16" customFormat="1" ht="45">
      <c r="A196" s="95" t="s">
        <v>1771</v>
      </c>
      <c r="B196" s="54" t="s">
        <v>945</v>
      </c>
      <c r="C196" s="55" t="s">
        <v>961</v>
      </c>
      <c r="D196" s="56" t="s">
        <v>1820</v>
      </c>
      <c r="E196" s="56" t="s">
        <v>1553</v>
      </c>
      <c r="F196" s="56" t="s">
        <v>966</v>
      </c>
      <c r="G196" s="56" t="s">
        <v>1655</v>
      </c>
      <c r="H196" s="56" t="s">
        <v>1692</v>
      </c>
      <c r="I196" s="56" t="s">
        <v>2007</v>
      </c>
      <c r="J196" s="57" t="s">
        <v>1554</v>
      </c>
      <c r="K196" s="42">
        <v>0</v>
      </c>
      <c r="L196" s="58">
        <v>597917.74</v>
      </c>
      <c r="M196" s="58" t="str">
        <f t="shared" si="4"/>
        <v>-</v>
      </c>
      <c r="N196" s="14"/>
      <c r="O196" s="14"/>
      <c r="P196" s="14"/>
      <c r="Q196" s="14"/>
      <c r="R196" s="14"/>
      <c r="S196" s="14"/>
      <c r="T196" s="14"/>
      <c r="U196" s="14"/>
      <c r="V196" s="14"/>
      <c r="W196" s="14"/>
      <c r="X196" s="14"/>
      <c r="Y196" s="14"/>
      <c r="Z196" s="14"/>
      <c r="AA196" s="14"/>
      <c r="AB196" s="14"/>
      <c r="AC196" s="14"/>
      <c r="AD196" s="14"/>
      <c r="AE196" s="14"/>
      <c r="AF196" s="15"/>
      <c r="AG196" s="15"/>
      <c r="AH196" s="15"/>
      <c r="AI196" s="15"/>
      <c r="AJ196" s="15"/>
      <c r="AK196" s="15"/>
      <c r="AL196" s="15"/>
    </row>
    <row r="197" spans="1:38" s="16" customFormat="1" ht="33.75">
      <c r="A197" s="96" t="s">
        <v>1967</v>
      </c>
      <c r="B197" s="32" t="s">
        <v>945</v>
      </c>
      <c r="C197" s="49" t="s">
        <v>1819</v>
      </c>
      <c r="D197" s="50" t="s">
        <v>1820</v>
      </c>
      <c r="E197" s="50" t="s">
        <v>1553</v>
      </c>
      <c r="F197" s="50" t="s">
        <v>1966</v>
      </c>
      <c r="G197" s="50" t="s">
        <v>1819</v>
      </c>
      <c r="H197" s="50" t="s">
        <v>1821</v>
      </c>
      <c r="I197" s="50" t="s">
        <v>1822</v>
      </c>
      <c r="J197" s="51" t="s">
        <v>1554</v>
      </c>
      <c r="K197" s="52">
        <f>K198</f>
        <v>532050.6599999999</v>
      </c>
      <c r="L197" s="52">
        <f>L198</f>
        <v>594991.83</v>
      </c>
      <c r="M197" s="52" t="str">
        <f t="shared" si="4"/>
        <v>-</v>
      </c>
      <c r="N197" s="14"/>
      <c r="O197" s="14"/>
      <c r="P197" s="14"/>
      <c r="Q197" s="14"/>
      <c r="R197" s="14"/>
      <c r="S197" s="14"/>
      <c r="T197" s="14"/>
      <c r="U197" s="14"/>
      <c r="V197" s="14"/>
      <c r="W197" s="14"/>
      <c r="X197" s="14"/>
      <c r="Y197" s="14"/>
      <c r="Z197" s="14"/>
      <c r="AA197" s="14"/>
      <c r="AB197" s="14"/>
      <c r="AC197" s="14"/>
      <c r="AD197" s="14"/>
      <c r="AE197" s="14"/>
      <c r="AF197" s="15"/>
      <c r="AG197" s="15"/>
      <c r="AH197" s="15"/>
      <c r="AI197" s="15"/>
      <c r="AJ197" s="15"/>
      <c r="AK197" s="15"/>
      <c r="AL197" s="15"/>
    </row>
    <row r="198" spans="1:38" s="16" customFormat="1" ht="45">
      <c r="A198" s="95" t="s">
        <v>1552</v>
      </c>
      <c r="B198" s="54" t="s">
        <v>945</v>
      </c>
      <c r="C198" s="55" t="s">
        <v>1819</v>
      </c>
      <c r="D198" s="56" t="s">
        <v>1820</v>
      </c>
      <c r="E198" s="56" t="s">
        <v>1553</v>
      </c>
      <c r="F198" s="56" t="s">
        <v>1966</v>
      </c>
      <c r="G198" s="56" t="s">
        <v>1691</v>
      </c>
      <c r="H198" s="56" t="s">
        <v>1692</v>
      </c>
      <c r="I198" s="56" t="s">
        <v>1822</v>
      </c>
      <c r="J198" s="57" t="s">
        <v>1554</v>
      </c>
      <c r="K198" s="42">
        <f>K199</f>
        <v>532050.6599999999</v>
      </c>
      <c r="L198" s="42">
        <f>L199</f>
        <v>594991.83</v>
      </c>
      <c r="M198" s="42" t="str">
        <f t="shared" si="4"/>
        <v>-</v>
      </c>
      <c r="N198" s="14"/>
      <c r="O198" s="14"/>
      <c r="P198" s="14"/>
      <c r="Q198" s="14"/>
      <c r="R198" s="14"/>
      <c r="S198" s="14"/>
      <c r="T198" s="14"/>
      <c r="U198" s="14"/>
      <c r="V198" s="14"/>
      <c r="W198" s="14"/>
      <c r="X198" s="14"/>
      <c r="Y198" s="14"/>
      <c r="Z198" s="14"/>
      <c r="AA198" s="14"/>
      <c r="AB198" s="14"/>
      <c r="AC198" s="14"/>
      <c r="AD198" s="14"/>
      <c r="AE198" s="14"/>
      <c r="AF198" s="15"/>
      <c r="AG198" s="15"/>
      <c r="AH198" s="15"/>
      <c r="AI198" s="15"/>
      <c r="AJ198" s="15"/>
      <c r="AK198" s="15"/>
      <c r="AL198" s="15"/>
    </row>
    <row r="199" spans="1:38" s="30" customFormat="1" ht="45">
      <c r="A199" s="95" t="s">
        <v>1552</v>
      </c>
      <c r="B199" s="54" t="s">
        <v>945</v>
      </c>
      <c r="C199" s="87" t="s">
        <v>1861</v>
      </c>
      <c r="D199" s="63" t="s">
        <v>1820</v>
      </c>
      <c r="E199" s="63" t="s">
        <v>1553</v>
      </c>
      <c r="F199" s="63" t="s">
        <v>1966</v>
      </c>
      <c r="G199" s="63" t="s">
        <v>1691</v>
      </c>
      <c r="H199" s="88" t="s">
        <v>1692</v>
      </c>
      <c r="I199" s="63" t="s">
        <v>1822</v>
      </c>
      <c r="J199" s="64" t="s">
        <v>1554</v>
      </c>
      <c r="K199" s="42">
        <f>46000+486050.66</f>
        <v>532050.6599999999</v>
      </c>
      <c r="L199" s="42">
        <v>594991.83</v>
      </c>
      <c r="M199" s="42" t="str">
        <f t="shared" si="4"/>
        <v>-</v>
      </c>
      <c r="N199" s="28"/>
      <c r="O199" s="28"/>
      <c r="P199" s="28"/>
      <c r="Q199" s="28"/>
      <c r="R199" s="28"/>
      <c r="S199" s="28"/>
      <c r="T199" s="28"/>
      <c r="U199" s="28"/>
      <c r="V199" s="28"/>
      <c r="W199" s="28"/>
      <c r="X199" s="28"/>
      <c r="Y199" s="28"/>
      <c r="Z199" s="28"/>
      <c r="AA199" s="28"/>
      <c r="AB199" s="28"/>
      <c r="AC199" s="28"/>
      <c r="AD199" s="28"/>
      <c r="AE199" s="28"/>
      <c r="AF199" s="29"/>
      <c r="AG199" s="29"/>
      <c r="AH199" s="29"/>
      <c r="AI199" s="29"/>
      <c r="AJ199" s="29"/>
      <c r="AK199" s="29"/>
      <c r="AL199" s="29"/>
    </row>
    <row r="200" spans="1:38" s="30" customFormat="1" ht="45">
      <c r="A200" s="96" t="s">
        <v>1780</v>
      </c>
      <c r="B200" s="32" t="s">
        <v>945</v>
      </c>
      <c r="C200" s="49" t="s">
        <v>1819</v>
      </c>
      <c r="D200" s="50" t="s">
        <v>1820</v>
      </c>
      <c r="E200" s="50" t="s">
        <v>1553</v>
      </c>
      <c r="F200" s="50" t="s">
        <v>967</v>
      </c>
      <c r="G200" s="50" t="s">
        <v>1819</v>
      </c>
      <c r="H200" s="50" t="s">
        <v>1824</v>
      </c>
      <c r="I200" s="50" t="s">
        <v>1822</v>
      </c>
      <c r="J200" s="51" t="s">
        <v>1554</v>
      </c>
      <c r="K200" s="52">
        <f>SUM(K201:K203)</f>
        <v>20000</v>
      </c>
      <c r="L200" s="52">
        <f>L201</f>
        <v>119420</v>
      </c>
      <c r="M200" s="52" t="str">
        <f t="shared" si="4"/>
        <v>-</v>
      </c>
      <c r="N200" s="28"/>
      <c r="O200" s="28"/>
      <c r="P200" s="28"/>
      <c r="Q200" s="28"/>
      <c r="R200" s="28"/>
      <c r="S200" s="28"/>
      <c r="T200" s="28"/>
      <c r="U200" s="28"/>
      <c r="V200" s="28"/>
      <c r="W200" s="28"/>
      <c r="X200" s="28"/>
      <c r="Y200" s="28"/>
      <c r="Z200" s="28"/>
      <c r="AA200" s="28"/>
      <c r="AB200" s="28"/>
      <c r="AC200" s="28"/>
      <c r="AD200" s="28"/>
      <c r="AE200" s="28"/>
      <c r="AF200" s="29"/>
      <c r="AG200" s="29"/>
      <c r="AH200" s="29"/>
      <c r="AI200" s="29"/>
      <c r="AJ200" s="29"/>
      <c r="AK200" s="29"/>
      <c r="AL200" s="29"/>
    </row>
    <row r="201" spans="1:38" s="16" customFormat="1" ht="45">
      <c r="A201" s="95" t="s">
        <v>1780</v>
      </c>
      <c r="B201" s="54" t="s">
        <v>945</v>
      </c>
      <c r="C201" s="55" t="s">
        <v>957</v>
      </c>
      <c r="D201" s="56" t="s">
        <v>1820</v>
      </c>
      <c r="E201" s="56" t="s">
        <v>1553</v>
      </c>
      <c r="F201" s="56" t="s">
        <v>967</v>
      </c>
      <c r="G201" s="56" t="s">
        <v>1819</v>
      </c>
      <c r="H201" s="56" t="s">
        <v>1824</v>
      </c>
      <c r="I201" s="56" t="s">
        <v>1822</v>
      </c>
      <c r="J201" s="57" t="s">
        <v>1554</v>
      </c>
      <c r="K201" s="42">
        <v>20000</v>
      </c>
      <c r="L201" s="58">
        <f>L203+L202</f>
        <v>119420</v>
      </c>
      <c r="M201" s="58" t="str">
        <f t="shared" si="4"/>
        <v>-</v>
      </c>
      <c r="N201" s="14"/>
      <c r="O201" s="14"/>
      <c r="P201" s="14"/>
      <c r="Q201" s="14"/>
      <c r="R201" s="14"/>
      <c r="S201" s="14"/>
      <c r="T201" s="14"/>
      <c r="U201" s="14"/>
      <c r="V201" s="14"/>
      <c r="W201" s="14"/>
      <c r="X201" s="14"/>
      <c r="Y201" s="14"/>
      <c r="Z201" s="14"/>
      <c r="AA201" s="14"/>
      <c r="AB201" s="14"/>
      <c r="AC201" s="14"/>
      <c r="AD201" s="14"/>
      <c r="AE201" s="14"/>
      <c r="AF201" s="15"/>
      <c r="AG201" s="15"/>
      <c r="AH201" s="15"/>
      <c r="AI201" s="15"/>
      <c r="AJ201" s="15"/>
      <c r="AK201" s="15"/>
      <c r="AL201" s="15"/>
    </row>
    <row r="202" spans="1:38" s="16" customFormat="1" ht="56.25">
      <c r="A202" s="95" t="s">
        <v>8</v>
      </c>
      <c r="B202" s="54" t="s">
        <v>945</v>
      </c>
      <c r="C202" s="97" t="s">
        <v>2006</v>
      </c>
      <c r="D202" s="56" t="s">
        <v>1820</v>
      </c>
      <c r="E202" s="56" t="s">
        <v>1553</v>
      </c>
      <c r="F202" s="56" t="s">
        <v>967</v>
      </c>
      <c r="G202" s="56" t="s">
        <v>1819</v>
      </c>
      <c r="H202" s="56" t="s">
        <v>1824</v>
      </c>
      <c r="I202" s="56" t="s">
        <v>2007</v>
      </c>
      <c r="J202" s="57" t="s">
        <v>1554</v>
      </c>
      <c r="K202" s="42">
        <v>0</v>
      </c>
      <c r="L202" s="58">
        <v>100000</v>
      </c>
      <c r="M202" s="58" t="str">
        <f t="shared" si="4"/>
        <v>-</v>
      </c>
      <c r="N202" s="14"/>
      <c r="O202" s="14"/>
      <c r="P202" s="14"/>
      <c r="Q202" s="14"/>
      <c r="R202" s="14"/>
      <c r="S202" s="14"/>
      <c r="T202" s="14"/>
      <c r="U202" s="14"/>
      <c r="V202" s="14"/>
      <c r="W202" s="14"/>
      <c r="X202" s="14"/>
      <c r="Y202" s="14"/>
      <c r="Z202" s="14"/>
      <c r="AA202" s="14"/>
      <c r="AB202" s="14"/>
      <c r="AC202" s="14"/>
      <c r="AD202" s="14"/>
      <c r="AE202" s="14"/>
      <c r="AF202" s="15"/>
      <c r="AG202" s="15"/>
      <c r="AH202" s="15"/>
      <c r="AI202" s="15"/>
      <c r="AJ202" s="15"/>
      <c r="AK202" s="15"/>
      <c r="AL202" s="15"/>
    </row>
    <row r="203" spans="1:38" s="16" customFormat="1" ht="56.25">
      <c r="A203" s="95" t="s">
        <v>8</v>
      </c>
      <c r="B203" s="54" t="s">
        <v>945</v>
      </c>
      <c r="C203" s="55" t="s">
        <v>957</v>
      </c>
      <c r="D203" s="56" t="s">
        <v>1820</v>
      </c>
      <c r="E203" s="56" t="s">
        <v>1553</v>
      </c>
      <c r="F203" s="56" t="s">
        <v>967</v>
      </c>
      <c r="G203" s="56" t="s">
        <v>1819</v>
      </c>
      <c r="H203" s="56" t="s">
        <v>1824</v>
      </c>
      <c r="I203" s="56" t="s">
        <v>2007</v>
      </c>
      <c r="J203" s="57" t="s">
        <v>1554</v>
      </c>
      <c r="K203" s="42">
        <v>0</v>
      </c>
      <c r="L203" s="58">
        <v>19420</v>
      </c>
      <c r="M203" s="58" t="str">
        <f t="shared" si="4"/>
        <v>-</v>
      </c>
      <c r="N203" s="14"/>
      <c r="O203" s="14"/>
      <c r="P203" s="14"/>
      <c r="Q203" s="14"/>
      <c r="R203" s="14"/>
      <c r="S203" s="14"/>
      <c r="T203" s="14"/>
      <c r="U203" s="14"/>
      <c r="V203" s="14"/>
      <c r="W203" s="14"/>
      <c r="X203" s="14"/>
      <c r="Y203" s="14"/>
      <c r="Z203" s="14"/>
      <c r="AA203" s="14"/>
      <c r="AB203" s="14"/>
      <c r="AC203" s="14"/>
      <c r="AD203" s="14"/>
      <c r="AE203" s="14"/>
      <c r="AF203" s="15"/>
      <c r="AG203" s="15"/>
      <c r="AH203" s="15"/>
      <c r="AI203" s="15"/>
      <c r="AJ203" s="15"/>
      <c r="AK203" s="15"/>
      <c r="AL203" s="15"/>
    </row>
    <row r="204" spans="1:38" s="16" customFormat="1" ht="22.5">
      <c r="A204" s="96" t="s">
        <v>2053</v>
      </c>
      <c r="B204" s="32" t="s">
        <v>945</v>
      </c>
      <c r="C204" s="49" t="s">
        <v>1819</v>
      </c>
      <c r="D204" s="50" t="s">
        <v>1820</v>
      </c>
      <c r="E204" s="50" t="s">
        <v>1553</v>
      </c>
      <c r="F204" s="50" t="s">
        <v>968</v>
      </c>
      <c r="G204" s="50" t="s">
        <v>1819</v>
      </c>
      <c r="H204" s="50" t="s">
        <v>1821</v>
      </c>
      <c r="I204" s="50" t="s">
        <v>1822</v>
      </c>
      <c r="J204" s="51" t="s">
        <v>1554</v>
      </c>
      <c r="K204" s="52">
        <f>K205</f>
        <v>5030503.3</v>
      </c>
      <c r="L204" s="52">
        <f>L205</f>
        <v>12363960.62</v>
      </c>
      <c r="M204" s="52" t="str">
        <f t="shared" si="4"/>
        <v>-</v>
      </c>
      <c r="N204" s="14"/>
      <c r="O204" s="14"/>
      <c r="P204" s="14"/>
      <c r="Q204" s="14"/>
      <c r="R204" s="14"/>
      <c r="S204" s="14"/>
      <c r="T204" s="14"/>
      <c r="U204" s="14"/>
      <c r="V204" s="14"/>
      <c r="W204" s="14"/>
      <c r="X204" s="14"/>
      <c r="Y204" s="14"/>
      <c r="Z204" s="14"/>
      <c r="AA204" s="14"/>
      <c r="AB204" s="14"/>
      <c r="AC204" s="14"/>
      <c r="AD204" s="14"/>
      <c r="AE204" s="14"/>
      <c r="AF204" s="15"/>
      <c r="AG204" s="15"/>
      <c r="AH204" s="15"/>
      <c r="AI204" s="15"/>
      <c r="AJ204" s="15"/>
      <c r="AK204" s="15"/>
      <c r="AL204" s="15"/>
    </row>
    <row r="205" spans="1:38" s="16" customFormat="1" ht="22.5">
      <c r="A205" s="95" t="s">
        <v>2054</v>
      </c>
      <c r="B205" s="54" t="s">
        <v>945</v>
      </c>
      <c r="C205" s="55" t="s">
        <v>1819</v>
      </c>
      <c r="D205" s="56" t="s">
        <v>1820</v>
      </c>
      <c r="E205" s="56" t="s">
        <v>1553</v>
      </c>
      <c r="F205" s="56" t="s">
        <v>968</v>
      </c>
      <c r="G205" s="56" t="s">
        <v>1864</v>
      </c>
      <c r="H205" s="56" t="s">
        <v>1692</v>
      </c>
      <c r="I205" s="56" t="s">
        <v>1822</v>
      </c>
      <c r="J205" s="57" t="s">
        <v>1554</v>
      </c>
      <c r="K205" s="42">
        <f>K206+K207+K209+K213+K214+K216+K219+K220+K221+K222+K223+K225+K211+K226</f>
        <v>5030503.3</v>
      </c>
      <c r="L205" s="42">
        <f>L206+L207+L209+L213+L214+L216+L219+L220+L221+L222+L223+L225+L211+L226+L208+L218+L224</f>
        <v>12363960.62</v>
      </c>
      <c r="M205" s="42" t="str">
        <f t="shared" si="4"/>
        <v>-</v>
      </c>
      <c r="N205" s="14"/>
      <c r="O205" s="14"/>
      <c r="P205" s="14"/>
      <c r="Q205" s="14"/>
      <c r="R205" s="14"/>
      <c r="S205" s="14"/>
      <c r="T205" s="14"/>
      <c r="U205" s="14"/>
      <c r="V205" s="14"/>
      <c r="W205" s="14"/>
      <c r="X205" s="14"/>
      <c r="Y205" s="14"/>
      <c r="Z205" s="14"/>
      <c r="AA205" s="14"/>
      <c r="AB205" s="14"/>
      <c r="AC205" s="14"/>
      <c r="AD205" s="14"/>
      <c r="AE205" s="14"/>
      <c r="AF205" s="15"/>
      <c r="AG205" s="15"/>
      <c r="AH205" s="15"/>
      <c r="AI205" s="15"/>
      <c r="AJ205" s="15"/>
      <c r="AK205" s="15"/>
      <c r="AL205" s="15"/>
    </row>
    <row r="206" spans="1:38" s="16" customFormat="1" ht="22.5">
      <c r="A206" s="95" t="s">
        <v>2054</v>
      </c>
      <c r="B206" s="54" t="s">
        <v>945</v>
      </c>
      <c r="C206" s="55" t="s">
        <v>1655</v>
      </c>
      <c r="D206" s="56" t="s">
        <v>1820</v>
      </c>
      <c r="E206" s="56" t="s">
        <v>1553</v>
      </c>
      <c r="F206" s="56" t="s">
        <v>968</v>
      </c>
      <c r="G206" s="56" t="s">
        <v>1864</v>
      </c>
      <c r="H206" s="56" t="s">
        <v>1692</v>
      </c>
      <c r="I206" s="56" t="s">
        <v>1822</v>
      </c>
      <c r="J206" s="57" t="s">
        <v>1554</v>
      </c>
      <c r="K206" s="42">
        <f>262828.22+2595314.78</f>
        <v>2858143</v>
      </c>
      <c r="L206" s="42">
        <v>5420974.96</v>
      </c>
      <c r="M206" s="42" t="str">
        <f t="shared" si="4"/>
        <v>-</v>
      </c>
      <c r="N206" s="14"/>
      <c r="O206" s="14"/>
      <c r="P206" s="14"/>
      <c r="Q206" s="14"/>
      <c r="R206" s="14"/>
      <c r="S206" s="14"/>
      <c r="T206" s="14"/>
      <c r="U206" s="14"/>
      <c r="V206" s="14"/>
      <c r="W206" s="14"/>
      <c r="X206" s="14"/>
      <c r="Y206" s="14"/>
      <c r="Z206" s="14"/>
      <c r="AA206" s="14"/>
      <c r="AB206" s="14"/>
      <c r="AC206" s="14"/>
      <c r="AD206" s="14"/>
      <c r="AE206" s="14"/>
      <c r="AF206" s="15"/>
      <c r="AG206" s="15"/>
      <c r="AH206" s="15"/>
      <c r="AI206" s="15"/>
      <c r="AJ206" s="15"/>
      <c r="AK206" s="15"/>
      <c r="AL206" s="15"/>
    </row>
    <row r="207" spans="1:38" s="16" customFormat="1" ht="22.5">
      <c r="A207" s="95" t="s">
        <v>2054</v>
      </c>
      <c r="B207" s="54" t="s">
        <v>945</v>
      </c>
      <c r="C207" s="55" t="s">
        <v>969</v>
      </c>
      <c r="D207" s="56" t="s">
        <v>1820</v>
      </c>
      <c r="E207" s="56" t="s">
        <v>1553</v>
      </c>
      <c r="F207" s="56" t="s">
        <v>968</v>
      </c>
      <c r="G207" s="56" t="s">
        <v>1864</v>
      </c>
      <c r="H207" s="56" t="s">
        <v>1692</v>
      </c>
      <c r="I207" s="56" t="s">
        <v>1822</v>
      </c>
      <c r="J207" s="57" t="s">
        <v>1554</v>
      </c>
      <c r="K207" s="42">
        <f>40000-12620</f>
        <v>27380</v>
      </c>
      <c r="L207" s="42">
        <v>15500</v>
      </c>
      <c r="M207" s="42">
        <f t="shared" si="4"/>
        <v>11880</v>
      </c>
      <c r="N207" s="14"/>
      <c r="O207" s="14"/>
      <c r="P207" s="14"/>
      <c r="Q207" s="14"/>
      <c r="R207" s="14"/>
      <c r="S207" s="14"/>
      <c r="T207" s="14"/>
      <c r="U207" s="14"/>
      <c r="V207" s="14"/>
      <c r="W207" s="14"/>
      <c r="X207" s="14"/>
      <c r="Y207" s="14"/>
      <c r="Z207" s="14"/>
      <c r="AA207" s="14"/>
      <c r="AB207" s="14"/>
      <c r="AC207" s="14"/>
      <c r="AD207" s="14"/>
      <c r="AE207" s="14"/>
      <c r="AF207" s="15"/>
      <c r="AG207" s="15"/>
      <c r="AH207" s="15"/>
      <c r="AI207" s="15"/>
      <c r="AJ207" s="15"/>
      <c r="AK207" s="15"/>
      <c r="AL207" s="15"/>
    </row>
    <row r="208" spans="1:38" s="16" customFormat="1" ht="22.5">
      <c r="A208" s="95" t="s">
        <v>2054</v>
      </c>
      <c r="B208" s="54" t="s">
        <v>945</v>
      </c>
      <c r="C208" s="55" t="s">
        <v>1801</v>
      </c>
      <c r="D208" s="56" t="s">
        <v>1820</v>
      </c>
      <c r="E208" s="56" t="s">
        <v>1553</v>
      </c>
      <c r="F208" s="56" t="s">
        <v>968</v>
      </c>
      <c r="G208" s="56" t="s">
        <v>1864</v>
      </c>
      <c r="H208" s="56" t="s">
        <v>1692</v>
      </c>
      <c r="I208" s="56" t="s">
        <v>1822</v>
      </c>
      <c r="J208" s="57" t="s">
        <v>1554</v>
      </c>
      <c r="K208" s="42">
        <v>0</v>
      </c>
      <c r="L208" s="42">
        <v>20000</v>
      </c>
      <c r="M208" s="42" t="str">
        <f t="shared" si="4"/>
        <v>-</v>
      </c>
      <c r="N208" s="14"/>
      <c r="O208" s="14"/>
      <c r="P208" s="14"/>
      <c r="Q208" s="14"/>
      <c r="R208" s="14"/>
      <c r="S208" s="14"/>
      <c r="T208" s="14"/>
      <c r="U208" s="14"/>
      <c r="V208" s="14"/>
      <c r="W208" s="14"/>
      <c r="X208" s="14"/>
      <c r="Y208" s="14"/>
      <c r="Z208" s="14"/>
      <c r="AA208" s="14"/>
      <c r="AB208" s="14"/>
      <c r="AC208" s="14"/>
      <c r="AD208" s="14"/>
      <c r="AE208" s="14"/>
      <c r="AF208" s="15"/>
      <c r="AG208" s="15"/>
      <c r="AH208" s="15"/>
      <c r="AI208" s="15"/>
      <c r="AJ208" s="15"/>
      <c r="AK208" s="15"/>
      <c r="AL208" s="15"/>
    </row>
    <row r="209" spans="1:38" s="16" customFormat="1" ht="22.5">
      <c r="A209" s="95" t="s">
        <v>2054</v>
      </c>
      <c r="B209" s="54" t="s">
        <v>945</v>
      </c>
      <c r="C209" s="55" t="s">
        <v>961</v>
      </c>
      <c r="D209" s="56" t="s">
        <v>1820</v>
      </c>
      <c r="E209" s="56" t="s">
        <v>1553</v>
      </c>
      <c r="F209" s="56" t="s">
        <v>968</v>
      </c>
      <c r="G209" s="56" t="s">
        <v>1864</v>
      </c>
      <c r="H209" s="56" t="s">
        <v>1692</v>
      </c>
      <c r="I209" s="56" t="s">
        <v>1822</v>
      </c>
      <c r="J209" s="57" t="s">
        <v>1554</v>
      </c>
      <c r="K209" s="42">
        <v>440000</v>
      </c>
      <c r="L209" s="42">
        <f>L210</f>
        <v>857914.83</v>
      </c>
      <c r="M209" s="42" t="str">
        <f t="shared" si="4"/>
        <v>-</v>
      </c>
      <c r="N209" s="14"/>
      <c r="O209" s="14"/>
      <c r="P209" s="14"/>
      <c r="Q209" s="14"/>
      <c r="R209" s="14"/>
      <c r="S209" s="14"/>
      <c r="T209" s="14"/>
      <c r="U209" s="14"/>
      <c r="V209" s="14"/>
      <c r="W209" s="14"/>
      <c r="X209" s="14"/>
      <c r="Y209" s="14"/>
      <c r="Z209" s="14"/>
      <c r="AA209" s="14"/>
      <c r="AB209" s="14"/>
      <c r="AC209" s="14"/>
      <c r="AD209" s="14"/>
      <c r="AE209" s="14"/>
      <c r="AF209" s="15"/>
      <c r="AG209" s="15"/>
      <c r="AH209" s="15"/>
      <c r="AI209" s="15"/>
      <c r="AJ209" s="15"/>
      <c r="AK209" s="15"/>
      <c r="AL209" s="15"/>
    </row>
    <row r="210" spans="1:38" s="30" customFormat="1" ht="45">
      <c r="A210" s="95" t="s">
        <v>2061</v>
      </c>
      <c r="B210" s="54" t="s">
        <v>945</v>
      </c>
      <c r="C210" s="55" t="s">
        <v>961</v>
      </c>
      <c r="D210" s="56" t="s">
        <v>1820</v>
      </c>
      <c r="E210" s="56" t="s">
        <v>1553</v>
      </c>
      <c r="F210" s="56" t="s">
        <v>968</v>
      </c>
      <c r="G210" s="56" t="s">
        <v>1864</v>
      </c>
      <c r="H210" s="56" t="s">
        <v>1692</v>
      </c>
      <c r="I210" s="56" t="s">
        <v>2007</v>
      </c>
      <c r="J210" s="57" t="s">
        <v>1554</v>
      </c>
      <c r="K210" s="42">
        <v>0</v>
      </c>
      <c r="L210" s="42">
        <v>857914.83</v>
      </c>
      <c r="M210" s="42" t="str">
        <f aca="true" t="shared" si="6" ref="M210:M273">IF(K210-L210&gt;0,K210-L210,"-")</f>
        <v>-</v>
      </c>
      <c r="N210" s="28"/>
      <c r="O210" s="28"/>
      <c r="P210" s="28"/>
      <c r="Q210" s="28"/>
      <c r="R210" s="28"/>
      <c r="S210" s="28"/>
      <c r="T210" s="28"/>
      <c r="U210" s="28"/>
      <c r="V210" s="28"/>
      <c r="W210" s="28"/>
      <c r="X210" s="28"/>
      <c r="Y210" s="28"/>
      <c r="Z210" s="28"/>
      <c r="AA210" s="28"/>
      <c r="AB210" s="28"/>
      <c r="AC210" s="28"/>
      <c r="AD210" s="28"/>
      <c r="AE210" s="28"/>
      <c r="AF210" s="29"/>
      <c r="AG210" s="29"/>
      <c r="AH210" s="29"/>
      <c r="AI210" s="29"/>
      <c r="AJ210" s="29"/>
      <c r="AK210" s="29"/>
      <c r="AL210" s="29"/>
    </row>
    <row r="211" spans="1:38" s="16" customFormat="1" ht="22.5">
      <c r="A211" s="95" t="s">
        <v>2054</v>
      </c>
      <c r="B211" s="54" t="s">
        <v>945</v>
      </c>
      <c r="C211" s="97" t="s">
        <v>296</v>
      </c>
      <c r="D211" s="56" t="s">
        <v>1820</v>
      </c>
      <c r="E211" s="56" t="s">
        <v>1553</v>
      </c>
      <c r="F211" s="56" t="s">
        <v>968</v>
      </c>
      <c r="G211" s="56" t="s">
        <v>1864</v>
      </c>
      <c r="H211" s="56" t="s">
        <v>1692</v>
      </c>
      <c r="I211" s="56" t="s">
        <v>1822</v>
      </c>
      <c r="J211" s="57" t="s">
        <v>1554</v>
      </c>
      <c r="K211" s="42">
        <v>6000</v>
      </c>
      <c r="L211" s="42">
        <f>L212</f>
        <v>6000</v>
      </c>
      <c r="M211" s="42" t="str">
        <f t="shared" si="6"/>
        <v>-</v>
      </c>
      <c r="N211" s="14"/>
      <c r="O211" s="14"/>
      <c r="P211" s="14"/>
      <c r="Q211" s="14"/>
      <c r="R211" s="14"/>
      <c r="S211" s="14"/>
      <c r="T211" s="14"/>
      <c r="U211" s="14"/>
      <c r="V211" s="14"/>
      <c r="W211" s="14"/>
      <c r="X211" s="14"/>
      <c r="Y211" s="14"/>
      <c r="Z211" s="14"/>
      <c r="AA211" s="14"/>
      <c r="AB211" s="14"/>
      <c r="AC211" s="14"/>
      <c r="AD211" s="14"/>
      <c r="AE211" s="14"/>
      <c r="AF211" s="15"/>
      <c r="AG211" s="15"/>
      <c r="AH211" s="15"/>
      <c r="AI211" s="15"/>
      <c r="AJ211" s="15"/>
      <c r="AK211" s="15"/>
      <c r="AL211" s="15"/>
    </row>
    <row r="212" spans="1:38" s="16" customFormat="1" ht="45">
      <c r="A212" s="95" t="s">
        <v>2061</v>
      </c>
      <c r="B212" s="54" t="s">
        <v>945</v>
      </c>
      <c r="C212" s="97" t="s">
        <v>296</v>
      </c>
      <c r="D212" s="56" t="s">
        <v>1820</v>
      </c>
      <c r="E212" s="56" t="s">
        <v>1553</v>
      </c>
      <c r="F212" s="56" t="s">
        <v>968</v>
      </c>
      <c r="G212" s="56" t="s">
        <v>1864</v>
      </c>
      <c r="H212" s="56" t="s">
        <v>1692</v>
      </c>
      <c r="I212" s="56" t="s">
        <v>2007</v>
      </c>
      <c r="J212" s="57" t="s">
        <v>1554</v>
      </c>
      <c r="K212" s="42">
        <v>0</v>
      </c>
      <c r="L212" s="42">
        <v>6000</v>
      </c>
      <c r="M212" s="42" t="str">
        <f t="shared" si="6"/>
        <v>-</v>
      </c>
      <c r="N212" s="14"/>
      <c r="O212" s="14"/>
      <c r="P212" s="14"/>
      <c r="Q212" s="14"/>
      <c r="R212" s="14"/>
      <c r="S212" s="14"/>
      <c r="T212" s="14"/>
      <c r="U212" s="14"/>
      <c r="V212" s="14"/>
      <c r="W212" s="14"/>
      <c r="X212" s="14"/>
      <c r="Y212" s="14"/>
      <c r="Z212" s="14"/>
      <c r="AA212" s="14"/>
      <c r="AB212" s="14"/>
      <c r="AC212" s="14"/>
      <c r="AD212" s="14"/>
      <c r="AE212" s="14"/>
      <c r="AF212" s="15"/>
      <c r="AG212" s="15"/>
      <c r="AH212" s="15"/>
      <c r="AI212" s="15"/>
      <c r="AJ212" s="15"/>
      <c r="AK212" s="15"/>
      <c r="AL212" s="15"/>
    </row>
    <row r="213" spans="1:38" s="16" customFormat="1" ht="22.5">
      <c r="A213" s="95" t="s">
        <v>2054</v>
      </c>
      <c r="B213" s="54" t="s">
        <v>945</v>
      </c>
      <c r="C213" s="55" t="s">
        <v>1866</v>
      </c>
      <c r="D213" s="56" t="s">
        <v>1820</v>
      </c>
      <c r="E213" s="56" t="s">
        <v>1553</v>
      </c>
      <c r="F213" s="56" t="s">
        <v>968</v>
      </c>
      <c r="G213" s="56" t="s">
        <v>1864</v>
      </c>
      <c r="H213" s="56" t="s">
        <v>1692</v>
      </c>
      <c r="I213" s="56" t="s">
        <v>1822</v>
      </c>
      <c r="J213" s="57" t="s">
        <v>1554</v>
      </c>
      <c r="K213" s="42">
        <v>20000</v>
      </c>
      <c r="L213" s="42">
        <v>16000</v>
      </c>
      <c r="M213" s="42">
        <f t="shared" si="6"/>
        <v>4000</v>
      </c>
      <c r="N213" s="14"/>
      <c r="O213" s="14"/>
      <c r="P213" s="14"/>
      <c r="Q213" s="14"/>
      <c r="R213" s="14"/>
      <c r="S213" s="14"/>
      <c r="T213" s="14"/>
      <c r="U213" s="14"/>
      <c r="V213" s="14"/>
      <c r="W213" s="14"/>
      <c r="X213" s="14"/>
      <c r="Y213" s="14"/>
      <c r="Z213" s="14"/>
      <c r="AA213" s="14"/>
      <c r="AB213" s="14"/>
      <c r="AC213" s="14"/>
      <c r="AD213" s="14"/>
      <c r="AE213" s="14"/>
      <c r="AF213" s="15"/>
      <c r="AG213" s="15"/>
      <c r="AH213" s="15"/>
      <c r="AI213" s="15"/>
      <c r="AJ213" s="15"/>
      <c r="AK213" s="15"/>
      <c r="AL213" s="15"/>
    </row>
    <row r="214" spans="1:38" s="30" customFormat="1" ht="22.5">
      <c r="A214" s="53" t="s">
        <v>2054</v>
      </c>
      <c r="B214" s="54" t="s">
        <v>945</v>
      </c>
      <c r="C214" s="55" t="s">
        <v>970</v>
      </c>
      <c r="D214" s="56" t="s">
        <v>1820</v>
      </c>
      <c r="E214" s="56" t="s">
        <v>1553</v>
      </c>
      <c r="F214" s="56" t="s">
        <v>968</v>
      </c>
      <c r="G214" s="56" t="s">
        <v>1864</v>
      </c>
      <c r="H214" s="56" t="s">
        <v>1692</v>
      </c>
      <c r="I214" s="56" t="s">
        <v>1822</v>
      </c>
      <c r="J214" s="57" t="s">
        <v>1554</v>
      </c>
      <c r="K214" s="42">
        <v>1000</v>
      </c>
      <c r="L214" s="42">
        <f>L215</f>
        <v>4000</v>
      </c>
      <c r="M214" s="42" t="str">
        <f t="shared" si="6"/>
        <v>-</v>
      </c>
      <c r="N214" s="28"/>
      <c r="O214" s="28"/>
      <c r="P214" s="28"/>
      <c r="Q214" s="28"/>
      <c r="R214" s="28"/>
      <c r="S214" s="28"/>
      <c r="T214" s="28"/>
      <c r="U214" s="28"/>
      <c r="V214" s="28"/>
      <c r="W214" s="28"/>
      <c r="X214" s="28"/>
      <c r="Y214" s="28"/>
      <c r="Z214" s="28"/>
      <c r="AA214" s="28"/>
      <c r="AB214" s="28"/>
      <c r="AC214" s="28"/>
      <c r="AD214" s="28"/>
      <c r="AE214" s="28"/>
      <c r="AF214" s="29"/>
      <c r="AG214" s="29"/>
      <c r="AH214" s="29"/>
      <c r="AI214" s="29"/>
      <c r="AJ214" s="29"/>
      <c r="AK214" s="29"/>
      <c r="AL214" s="29"/>
    </row>
    <row r="215" spans="1:38" s="16" customFormat="1" ht="33.75">
      <c r="A215" s="53" t="s">
        <v>9</v>
      </c>
      <c r="B215" s="54" t="s">
        <v>945</v>
      </c>
      <c r="C215" s="55" t="s">
        <v>970</v>
      </c>
      <c r="D215" s="56" t="s">
        <v>1820</v>
      </c>
      <c r="E215" s="56" t="s">
        <v>1553</v>
      </c>
      <c r="F215" s="56" t="s">
        <v>968</v>
      </c>
      <c r="G215" s="56" t="s">
        <v>1864</v>
      </c>
      <c r="H215" s="56" t="s">
        <v>1692</v>
      </c>
      <c r="I215" s="56" t="s">
        <v>603</v>
      </c>
      <c r="J215" s="57" t="s">
        <v>1554</v>
      </c>
      <c r="K215" s="42">
        <v>0</v>
      </c>
      <c r="L215" s="42">
        <v>4000</v>
      </c>
      <c r="M215" s="42" t="str">
        <f t="shared" si="6"/>
        <v>-</v>
      </c>
      <c r="N215" s="14"/>
      <c r="O215" s="14"/>
      <c r="P215" s="14"/>
      <c r="Q215" s="14"/>
      <c r="R215" s="14"/>
      <c r="S215" s="14"/>
      <c r="T215" s="14"/>
      <c r="U215" s="14"/>
      <c r="V215" s="14"/>
      <c r="W215" s="14"/>
      <c r="X215" s="14"/>
      <c r="Y215" s="14"/>
      <c r="Z215" s="14"/>
      <c r="AA215" s="14"/>
      <c r="AB215" s="14"/>
      <c r="AC215" s="14"/>
      <c r="AD215" s="14"/>
      <c r="AE215" s="14"/>
      <c r="AF215" s="15"/>
      <c r="AG215" s="15"/>
      <c r="AH215" s="15"/>
      <c r="AI215" s="15"/>
      <c r="AJ215" s="15"/>
      <c r="AK215" s="15"/>
      <c r="AL215" s="15"/>
    </row>
    <row r="216" spans="1:38" s="16" customFormat="1" ht="22.5">
      <c r="A216" s="53" t="s">
        <v>2054</v>
      </c>
      <c r="B216" s="54" t="s">
        <v>945</v>
      </c>
      <c r="C216" s="55" t="s">
        <v>957</v>
      </c>
      <c r="D216" s="56" t="s">
        <v>1820</v>
      </c>
      <c r="E216" s="56" t="s">
        <v>1553</v>
      </c>
      <c r="F216" s="56" t="s">
        <v>968</v>
      </c>
      <c r="G216" s="56" t="s">
        <v>1864</v>
      </c>
      <c r="H216" s="56" t="s">
        <v>1692</v>
      </c>
      <c r="I216" s="56" t="s">
        <v>1822</v>
      </c>
      <c r="J216" s="57" t="s">
        <v>1554</v>
      </c>
      <c r="K216" s="42">
        <f>700000+100000</f>
        <v>800000</v>
      </c>
      <c r="L216" s="42">
        <f>L217</f>
        <v>1329352.62</v>
      </c>
      <c r="M216" s="42" t="str">
        <f t="shared" si="6"/>
        <v>-</v>
      </c>
      <c r="N216" s="14"/>
      <c r="O216" s="14"/>
      <c r="P216" s="14"/>
      <c r="Q216" s="14"/>
      <c r="R216" s="14"/>
      <c r="S216" s="14"/>
      <c r="T216" s="14"/>
      <c r="U216" s="14"/>
      <c r="V216" s="14"/>
      <c r="W216" s="14"/>
      <c r="X216" s="14"/>
      <c r="Y216" s="14"/>
      <c r="Z216" s="14"/>
      <c r="AA216" s="14"/>
      <c r="AB216" s="14"/>
      <c r="AC216" s="14"/>
      <c r="AD216" s="14"/>
      <c r="AE216" s="14"/>
      <c r="AF216" s="15"/>
      <c r="AG216" s="15"/>
      <c r="AH216" s="15"/>
      <c r="AI216" s="15"/>
      <c r="AJ216" s="15"/>
      <c r="AK216" s="15"/>
      <c r="AL216" s="15"/>
    </row>
    <row r="217" spans="1:38" s="16" customFormat="1" ht="45">
      <c r="A217" s="95" t="s">
        <v>2061</v>
      </c>
      <c r="B217" s="54" t="s">
        <v>945</v>
      </c>
      <c r="C217" s="55" t="s">
        <v>957</v>
      </c>
      <c r="D217" s="56" t="s">
        <v>1820</v>
      </c>
      <c r="E217" s="56" t="s">
        <v>1553</v>
      </c>
      <c r="F217" s="56" t="s">
        <v>968</v>
      </c>
      <c r="G217" s="56" t="s">
        <v>1864</v>
      </c>
      <c r="H217" s="56" t="s">
        <v>1692</v>
      </c>
      <c r="I217" s="56" t="s">
        <v>2007</v>
      </c>
      <c r="J217" s="57" t="s">
        <v>1554</v>
      </c>
      <c r="K217" s="42">
        <v>0</v>
      </c>
      <c r="L217" s="42">
        <v>1329352.62</v>
      </c>
      <c r="M217" s="42" t="str">
        <f t="shared" si="6"/>
        <v>-</v>
      </c>
      <c r="N217" s="14"/>
      <c r="O217" s="14"/>
      <c r="P217" s="14"/>
      <c r="Q217" s="14"/>
      <c r="R217" s="14"/>
      <c r="S217" s="14"/>
      <c r="T217" s="14"/>
      <c r="U217" s="14"/>
      <c r="V217" s="14"/>
      <c r="W217" s="14"/>
      <c r="X217" s="14"/>
      <c r="Y217" s="14"/>
      <c r="Z217" s="14"/>
      <c r="AA217" s="14"/>
      <c r="AB217" s="14"/>
      <c r="AC217" s="14"/>
      <c r="AD217" s="14"/>
      <c r="AE217" s="14"/>
      <c r="AF217" s="15"/>
      <c r="AG217" s="15"/>
      <c r="AH217" s="15"/>
      <c r="AI217" s="15"/>
      <c r="AJ217" s="15"/>
      <c r="AK217" s="15"/>
      <c r="AL217" s="15"/>
    </row>
    <row r="218" spans="1:38" s="16" customFormat="1" ht="22.5">
      <c r="A218" s="53" t="s">
        <v>2054</v>
      </c>
      <c r="B218" s="54" t="s">
        <v>945</v>
      </c>
      <c r="C218" s="55" t="s">
        <v>1861</v>
      </c>
      <c r="D218" s="56" t="s">
        <v>1820</v>
      </c>
      <c r="E218" s="56" t="s">
        <v>1553</v>
      </c>
      <c r="F218" s="56" t="s">
        <v>968</v>
      </c>
      <c r="G218" s="56" t="s">
        <v>1864</v>
      </c>
      <c r="H218" s="56" t="s">
        <v>1692</v>
      </c>
      <c r="I218" s="56" t="s">
        <v>1822</v>
      </c>
      <c r="J218" s="57" t="s">
        <v>1554</v>
      </c>
      <c r="K218" s="42">
        <v>0</v>
      </c>
      <c r="L218" s="42">
        <v>190276.25</v>
      </c>
      <c r="M218" s="42" t="str">
        <f t="shared" si="6"/>
        <v>-</v>
      </c>
      <c r="N218" s="14"/>
      <c r="O218" s="14"/>
      <c r="P218" s="14"/>
      <c r="Q218" s="14"/>
      <c r="R218" s="14"/>
      <c r="S218" s="14"/>
      <c r="T218" s="14"/>
      <c r="U218" s="14"/>
      <c r="V218" s="14"/>
      <c r="W218" s="14"/>
      <c r="X218" s="14"/>
      <c r="Y218" s="14"/>
      <c r="Z218" s="14"/>
      <c r="AA218" s="14"/>
      <c r="AB218" s="14"/>
      <c r="AC218" s="14"/>
      <c r="AD218" s="14"/>
      <c r="AE218" s="14"/>
      <c r="AF218" s="15"/>
      <c r="AG218" s="15"/>
      <c r="AH218" s="15"/>
      <c r="AI218" s="15"/>
      <c r="AJ218" s="15"/>
      <c r="AK218" s="15"/>
      <c r="AL218" s="15"/>
    </row>
    <row r="219" spans="1:38" s="16" customFormat="1" ht="22.5">
      <c r="A219" s="53" t="s">
        <v>971</v>
      </c>
      <c r="B219" s="54" t="s">
        <v>945</v>
      </c>
      <c r="C219" s="55" t="s">
        <v>1861</v>
      </c>
      <c r="D219" s="56" t="s">
        <v>1820</v>
      </c>
      <c r="E219" s="56" t="s">
        <v>1553</v>
      </c>
      <c r="F219" s="56" t="s">
        <v>968</v>
      </c>
      <c r="G219" s="56" t="s">
        <v>1864</v>
      </c>
      <c r="H219" s="56" t="s">
        <v>1692</v>
      </c>
      <c r="I219" s="56" t="s">
        <v>2021</v>
      </c>
      <c r="J219" s="57" t="s">
        <v>1554</v>
      </c>
      <c r="K219" s="42">
        <v>55000</v>
      </c>
      <c r="L219" s="42">
        <v>64429.39</v>
      </c>
      <c r="M219" s="42" t="str">
        <f t="shared" si="6"/>
        <v>-</v>
      </c>
      <c r="N219" s="14"/>
      <c r="O219" s="14"/>
      <c r="P219" s="14"/>
      <c r="Q219" s="14"/>
      <c r="R219" s="14"/>
      <c r="S219" s="14"/>
      <c r="T219" s="14"/>
      <c r="U219" s="14"/>
      <c r="V219" s="14"/>
      <c r="W219" s="14"/>
      <c r="X219" s="14"/>
      <c r="Y219" s="14"/>
      <c r="Z219" s="14"/>
      <c r="AA219" s="14"/>
      <c r="AB219" s="14"/>
      <c r="AC219" s="14"/>
      <c r="AD219" s="14"/>
      <c r="AE219" s="14"/>
      <c r="AF219" s="15"/>
      <c r="AG219" s="15"/>
      <c r="AH219" s="15"/>
      <c r="AI219" s="15"/>
      <c r="AJ219" s="15"/>
      <c r="AK219" s="15"/>
      <c r="AL219" s="15"/>
    </row>
    <row r="220" spans="1:38" s="16" customFormat="1" ht="22.5">
      <c r="A220" s="53" t="s">
        <v>676</v>
      </c>
      <c r="B220" s="54" t="s">
        <v>945</v>
      </c>
      <c r="C220" s="55" t="s">
        <v>1861</v>
      </c>
      <c r="D220" s="56" t="s">
        <v>1820</v>
      </c>
      <c r="E220" s="56" t="s">
        <v>1553</v>
      </c>
      <c r="F220" s="56" t="s">
        <v>968</v>
      </c>
      <c r="G220" s="56" t="s">
        <v>1864</v>
      </c>
      <c r="H220" s="56" t="s">
        <v>1692</v>
      </c>
      <c r="I220" s="56" t="s">
        <v>2022</v>
      </c>
      <c r="J220" s="57" t="s">
        <v>1554</v>
      </c>
      <c r="K220" s="42">
        <f>32000+28000</f>
        <v>60000</v>
      </c>
      <c r="L220" s="42">
        <v>63752.02</v>
      </c>
      <c r="M220" s="42" t="str">
        <f t="shared" si="6"/>
        <v>-</v>
      </c>
      <c r="N220" s="14"/>
      <c r="O220" s="14"/>
      <c r="P220" s="14"/>
      <c r="Q220" s="14"/>
      <c r="R220" s="14"/>
      <c r="S220" s="14"/>
      <c r="T220" s="14"/>
      <c r="U220" s="14"/>
      <c r="V220" s="14"/>
      <c r="W220" s="14"/>
      <c r="X220" s="14"/>
      <c r="Y220" s="14"/>
      <c r="Z220" s="14"/>
      <c r="AA220" s="14"/>
      <c r="AB220" s="14"/>
      <c r="AC220" s="14"/>
      <c r="AD220" s="14"/>
      <c r="AE220" s="14"/>
      <c r="AF220" s="15"/>
      <c r="AG220" s="15"/>
      <c r="AH220" s="15"/>
      <c r="AI220" s="15"/>
      <c r="AJ220" s="15"/>
      <c r="AK220" s="15"/>
      <c r="AL220" s="15"/>
    </row>
    <row r="221" spans="1:38" s="16" customFormat="1" ht="22.5">
      <c r="A221" s="53" t="s">
        <v>2053</v>
      </c>
      <c r="B221" s="54" t="s">
        <v>945</v>
      </c>
      <c r="C221" s="55" t="s">
        <v>1861</v>
      </c>
      <c r="D221" s="56" t="s">
        <v>1820</v>
      </c>
      <c r="E221" s="56" t="s">
        <v>1553</v>
      </c>
      <c r="F221" s="56" t="s">
        <v>968</v>
      </c>
      <c r="G221" s="56" t="s">
        <v>1864</v>
      </c>
      <c r="H221" s="56" t="s">
        <v>1692</v>
      </c>
      <c r="I221" s="56" t="s">
        <v>1869</v>
      </c>
      <c r="J221" s="57" t="s">
        <v>1554</v>
      </c>
      <c r="K221" s="42">
        <f>100+54900</f>
        <v>55000</v>
      </c>
      <c r="L221" s="42">
        <v>169237.24</v>
      </c>
      <c r="M221" s="42" t="str">
        <f t="shared" si="6"/>
        <v>-</v>
      </c>
      <c r="N221" s="14"/>
      <c r="O221" s="14"/>
      <c r="P221" s="14"/>
      <c r="Q221" s="14"/>
      <c r="R221" s="14"/>
      <c r="S221" s="14"/>
      <c r="T221" s="14"/>
      <c r="U221" s="14"/>
      <c r="V221" s="14"/>
      <c r="W221" s="14"/>
      <c r="X221" s="14"/>
      <c r="Y221" s="14"/>
      <c r="Z221" s="14"/>
      <c r="AA221" s="14"/>
      <c r="AB221" s="14"/>
      <c r="AC221" s="14"/>
      <c r="AD221" s="14"/>
      <c r="AE221" s="14"/>
      <c r="AF221" s="15"/>
      <c r="AG221" s="15"/>
      <c r="AH221" s="15"/>
      <c r="AI221" s="15"/>
      <c r="AJ221" s="15"/>
      <c r="AK221" s="15"/>
      <c r="AL221" s="15"/>
    </row>
    <row r="222" spans="1:38" s="16" customFormat="1" ht="22.5">
      <c r="A222" s="95" t="s">
        <v>2054</v>
      </c>
      <c r="B222" s="54" t="s">
        <v>945</v>
      </c>
      <c r="C222" s="55" t="s">
        <v>1596</v>
      </c>
      <c r="D222" s="56" t="s">
        <v>1820</v>
      </c>
      <c r="E222" s="56" t="s">
        <v>1553</v>
      </c>
      <c r="F222" s="56" t="s">
        <v>968</v>
      </c>
      <c r="G222" s="56" t="s">
        <v>1864</v>
      </c>
      <c r="H222" s="56" t="s">
        <v>1692</v>
      </c>
      <c r="I222" s="56" t="s">
        <v>1822</v>
      </c>
      <c r="J222" s="57" t="s">
        <v>1554</v>
      </c>
      <c r="K222" s="42">
        <f>4000+3980.3</f>
        <v>7980.3</v>
      </c>
      <c r="L222" s="42">
        <v>7980.3</v>
      </c>
      <c r="M222" s="42" t="str">
        <f t="shared" si="6"/>
        <v>-</v>
      </c>
      <c r="N222" s="14"/>
      <c r="O222" s="14"/>
      <c r="P222" s="14"/>
      <c r="Q222" s="14"/>
      <c r="R222" s="14"/>
      <c r="S222" s="14"/>
      <c r="T222" s="14"/>
      <c r="U222" s="14"/>
      <c r="V222" s="14"/>
      <c r="W222" s="14"/>
      <c r="X222" s="14"/>
      <c r="Y222" s="14"/>
      <c r="Z222" s="14"/>
      <c r="AA222" s="14"/>
      <c r="AB222" s="14"/>
      <c r="AC222" s="14"/>
      <c r="AD222" s="14"/>
      <c r="AE222" s="14"/>
      <c r="AF222" s="15"/>
      <c r="AG222" s="15"/>
      <c r="AH222" s="15"/>
      <c r="AI222" s="15"/>
      <c r="AJ222" s="15"/>
      <c r="AK222" s="15"/>
      <c r="AL222" s="15"/>
    </row>
    <row r="223" spans="1:38" s="16" customFormat="1" ht="22.5">
      <c r="A223" s="53" t="s">
        <v>2054</v>
      </c>
      <c r="B223" s="54" t="s">
        <v>945</v>
      </c>
      <c r="C223" s="55" t="s">
        <v>1598</v>
      </c>
      <c r="D223" s="56" t="s">
        <v>1820</v>
      </c>
      <c r="E223" s="56" t="s">
        <v>1553</v>
      </c>
      <c r="F223" s="56" t="s">
        <v>968</v>
      </c>
      <c r="G223" s="56" t="s">
        <v>1864</v>
      </c>
      <c r="H223" s="56" t="s">
        <v>1692</v>
      </c>
      <c r="I223" s="56" t="s">
        <v>1822</v>
      </c>
      <c r="J223" s="57" t="s">
        <v>1554</v>
      </c>
      <c r="K223" s="42">
        <v>700000</v>
      </c>
      <c r="L223" s="42">
        <v>3584179.85</v>
      </c>
      <c r="M223" s="42" t="str">
        <f t="shared" si="6"/>
        <v>-</v>
      </c>
      <c r="N223" s="14"/>
      <c r="O223" s="14"/>
      <c r="P223" s="14"/>
      <c r="Q223" s="14"/>
      <c r="R223" s="14"/>
      <c r="S223" s="14"/>
      <c r="T223" s="14"/>
      <c r="U223" s="14"/>
      <c r="V223" s="14"/>
      <c r="W223" s="14"/>
      <c r="X223" s="14"/>
      <c r="Y223" s="14"/>
      <c r="Z223" s="14"/>
      <c r="AA223" s="14"/>
      <c r="AB223" s="14"/>
      <c r="AC223" s="14"/>
      <c r="AD223" s="14"/>
      <c r="AE223" s="14"/>
      <c r="AF223" s="15"/>
      <c r="AG223" s="15"/>
      <c r="AH223" s="15"/>
      <c r="AI223" s="15"/>
      <c r="AJ223" s="15"/>
      <c r="AK223" s="15"/>
      <c r="AL223" s="15"/>
    </row>
    <row r="224" spans="1:38" s="16" customFormat="1" ht="22.5">
      <c r="A224" s="53" t="s">
        <v>2054</v>
      </c>
      <c r="B224" s="54" t="s">
        <v>945</v>
      </c>
      <c r="C224" s="55" t="s">
        <v>1599</v>
      </c>
      <c r="D224" s="56" t="s">
        <v>1820</v>
      </c>
      <c r="E224" s="56" t="s">
        <v>1553</v>
      </c>
      <c r="F224" s="56" t="s">
        <v>968</v>
      </c>
      <c r="G224" s="56" t="s">
        <v>1864</v>
      </c>
      <c r="H224" s="56" t="s">
        <v>1692</v>
      </c>
      <c r="I224" s="56" t="s">
        <v>1822</v>
      </c>
      <c r="J224" s="57" t="s">
        <v>1554</v>
      </c>
      <c r="K224" s="42">
        <v>0</v>
      </c>
      <c r="L224" s="42">
        <v>377637.25</v>
      </c>
      <c r="M224" s="42" t="str">
        <f t="shared" si="6"/>
        <v>-</v>
      </c>
      <c r="N224" s="14"/>
      <c r="O224" s="14"/>
      <c r="P224" s="14"/>
      <c r="Q224" s="14"/>
      <c r="R224" s="14"/>
      <c r="S224" s="14"/>
      <c r="T224" s="14"/>
      <c r="U224" s="14"/>
      <c r="V224" s="14"/>
      <c r="W224" s="14"/>
      <c r="X224" s="14"/>
      <c r="Y224" s="14"/>
      <c r="Z224" s="14"/>
      <c r="AA224" s="14"/>
      <c r="AB224" s="14"/>
      <c r="AC224" s="14"/>
      <c r="AD224" s="14"/>
      <c r="AE224" s="14"/>
      <c r="AF224" s="15"/>
      <c r="AG224" s="15"/>
      <c r="AH224" s="15"/>
      <c r="AI224" s="15"/>
      <c r="AJ224" s="15"/>
      <c r="AK224" s="15"/>
      <c r="AL224" s="15"/>
    </row>
    <row r="225" spans="1:38" s="16" customFormat="1" ht="22.5">
      <c r="A225" s="53" t="s">
        <v>2054</v>
      </c>
      <c r="B225" s="54" t="s">
        <v>945</v>
      </c>
      <c r="C225" s="55" t="s">
        <v>2012</v>
      </c>
      <c r="D225" s="56" t="s">
        <v>1820</v>
      </c>
      <c r="E225" s="56" t="s">
        <v>1553</v>
      </c>
      <c r="F225" s="56" t="s">
        <v>968</v>
      </c>
      <c r="G225" s="56" t="s">
        <v>1864</v>
      </c>
      <c r="H225" s="56" t="s">
        <v>1692</v>
      </c>
      <c r="I225" s="56" t="s">
        <v>1822</v>
      </c>
      <c r="J225" s="57" t="s">
        <v>1554</v>
      </c>
      <c r="K225" s="42">
        <f>125000-125000</f>
        <v>0</v>
      </c>
      <c r="L225" s="42">
        <v>236215.78</v>
      </c>
      <c r="M225" s="42" t="str">
        <f t="shared" si="6"/>
        <v>-</v>
      </c>
      <c r="N225" s="14"/>
      <c r="O225" s="14"/>
      <c r="P225" s="14"/>
      <c r="Q225" s="14"/>
      <c r="R225" s="14"/>
      <c r="S225" s="14"/>
      <c r="T225" s="14"/>
      <c r="U225" s="14"/>
      <c r="V225" s="14"/>
      <c r="W225" s="14"/>
      <c r="X225" s="14"/>
      <c r="Y225" s="14"/>
      <c r="Z225" s="14"/>
      <c r="AA225" s="14"/>
      <c r="AB225" s="14"/>
      <c r="AC225" s="14"/>
      <c r="AD225" s="14"/>
      <c r="AE225" s="14"/>
      <c r="AF225" s="15"/>
      <c r="AG225" s="15"/>
      <c r="AH225" s="15"/>
      <c r="AI225" s="15"/>
      <c r="AJ225" s="15"/>
      <c r="AK225" s="15"/>
      <c r="AL225" s="15"/>
    </row>
    <row r="226" spans="1:38" s="30" customFormat="1" ht="22.5">
      <c r="A226" s="53" t="s">
        <v>2054</v>
      </c>
      <c r="B226" s="54" t="s">
        <v>945</v>
      </c>
      <c r="C226" s="55" t="s">
        <v>297</v>
      </c>
      <c r="D226" s="56" t="s">
        <v>1820</v>
      </c>
      <c r="E226" s="56" t="s">
        <v>1553</v>
      </c>
      <c r="F226" s="56" t="s">
        <v>968</v>
      </c>
      <c r="G226" s="56" t="s">
        <v>1864</v>
      </c>
      <c r="H226" s="56" t="s">
        <v>1692</v>
      </c>
      <c r="I226" s="56" t="s">
        <v>1822</v>
      </c>
      <c r="J226" s="57" t="s">
        <v>1554</v>
      </c>
      <c r="K226" s="42">
        <v>0</v>
      </c>
      <c r="L226" s="42">
        <f>L227</f>
        <v>510.13</v>
      </c>
      <c r="M226" s="42" t="str">
        <f t="shared" si="6"/>
        <v>-</v>
      </c>
      <c r="N226" s="28"/>
      <c r="O226" s="28"/>
      <c r="P226" s="28"/>
      <c r="Q226" s="28"/>
      <c r="R226" s="28"/>
      <c r="S226" s="28"/>
      <c r="T226" s="28"/>
      <c r="U226" s="28"/>
      <c r="V226" s="28"/>
      <c r="W226" s="28"/>
      <c r="X226" s="28"/>
      <c r="Y226" s="28"/>
      <c r="Z226" s="28"/>
      <c r="AA226" s="28"/>
      <c r="AB226" s="28"/>
      <c r="AC226" s="28"/>
      <c r="AD226" s="28"/>
      <c r="AE226" s="28"/>
      <c r="AF226" s="29"/>
      <c r="AG226" s="29"/>
      <c r="AH226" s="29"/>
      <c r="AI226" s="29"/>
      <c r="AJ226" s="29"/>
      <c r="AK226" s="29"/>
      <c r="AL226" s="29"/>
    </row>
    <row r="227" spans="1:38" s="30" customFormat="1" ht="45">
      <c r="A227" s="95" t="s">
        <v>2061</v>
      </c>
      <c r="B227" s="54" t="s">
        <v>945</v>
      </c>
      <c r="C227" s="55" t="s">
        <v>297</v>
      </c>
      <c r="D227" s="56" t="s">
        <v>1820</v>
      </c>
      <c r="E227" s="56" t="s">
        <v>1553</v>
      </c>
      <c r="F227" s="56" t="s">
        <v>968</v>
      </c>
      <c r="G227" s="56" t="s">
        <v>1864</v>
      </c>
      <c r="H227" s="56" t="s">
        <v>1692</v>
      </c>
      <c r="I227" s="56" t="s">
        <v>2007</v>
      </c>
      <c r="J227" s="57" t="s">
        <v>1554</v>
      </c>
      <c r="K227" s="42">
        <v>0</v>
      </c>
      <c r="L227" s="42">
        <v>510.13</v>
      </c>
      <c r="M227" s="42" t="str">
        <f t="shared" si="6"/>
        <v>-</v>
      </c>
      <c r="N227" s="28"/>
      <c r="O227" s="28"/>
      <c r="P227" s="28"/>
      <c r="Q227" s="28"/>
      <c r="R227" s="28"/>
      <c r="S227" s="28"/>
      <c r="T227" s="28"/>
      <c r="U227" s="28"/>
      <c r="V227" s="28"/>
      <c r="W227" s="28"/>
      <c r="X227" s="28"/>
      <c r="Y227" s="28"/>
      <c r="Z227" s="28"/>
      <c r="AA227" s="28"/>
      <c r="AB227" s="28"/>
      <c r="AC227" s="28"/>
      <c r="AD227" s="28"/>
      <c r="AE227" s="28"/>
      <c r="AF227" s="29"/>
      <c r="AG227" s="29"/>
      <c r="AH227" s="29"/>
      <c r="AI227" s="29"/>
      <c r="AJ227" s="29"/>
      <c r="AK227" s="29"/>
      <c r="AL227" s="29"/>
    </row>
    <row r="228" spans="1:38" s="16" customFormat="1" ht="15">
      <c r="A228" s="98" t="s">
        <v>2055</v>
      </c>
      <c r="B228" s="32" t="s">
        <v>945</v>
      </c>
      <c r="C228" s="49" t="s">
        <v>1819</v>
      </c>
      <c r="D228" s="50" t="s">
        <v>1820</v>
      </c>
      <c r="E228" s="50" t="s">
        <v>677</v>
      </c>
      <c r="F228" s="50" t="s">
        <v>1821</v>
      </c>
      <c r="G228" s="50" t="s">
        <v>1819</v>
      </c>
      <c r="H228" s="50" t="s">
        <v>1821</v>
      </c>
      <c r="I228" s="50" t="s">
        <v>1822</v>
      </c>
      <c r="J228" s="51" t="s">
        <v>1819</v>
      </c>
      <c r="K228" s="52">
        <f>K229</f>
        <v>0</v>
      </c>
      <c r="L228" s="52">
        <f>L229</f>
        <v>2926200.4099999997</v>
      </c>
      <c r="M228" s="52" t="str">
        <f t="shared" si="6"/>
        <v>-</v>
      </c>
      <c r="N228" s="14"/>
      <c r="O228" s="14"/>
      <c r="P228" s="14"/>
      <c r="Q228" s="14"/>
      <c r="R228" s="14"/>
      <c r="S228" s="14"/>
      <c r="T228" s="14"/>
      <c r="U228" s="14"/>
      <c r="V228" s="14"/>
      <c r="W228" s="14"/>
      <c r="X228" s="14"/>
      <c r="Y228" s="14"/>
      <c r="Z228" s="14"/>
      <c r="AA228" s="14"/>
      <c r="AB228" s="14"/>
      <c r="AC228" s="14"/>
      <c r="AD228" s="14"/>
      <c r="AE228" s="14"/>
      <c r="AF228" s="15"/>
      <c r="AG228" s="15"/>
      <c r="AH228" s="15"/>
      <c r="AI228" s="15"/>
      <c r="AJ228" s="15"/>
      <c r="AK228" s="15"/>
      <c r="AL228" s="15"/>
    </row>
    <row r="229" spans="1:38" s="16" customFormat="1" ht="15">
      <c r="A229" s="99" t="s">
        <v>2046</v>
      </c>
      <c r="B229" s="32" t="s">
        <v>945</v>
      </c>
      <c r="C229" s="49" t="s">
        <v>1819</v>
      </c>
      <c r="D229" s="50" t="s">
        <v>1820</v>
      </c>
      <c r="E229" s="50" t="s">
        <v>677</v>
      </c>
      <c r="F229" s="50" t="s">
        <v>1824</v>
      </c>
      <c r="G229" s="50" t="s">
        <v>1819</v>
      </c>
      <c r="H229" s="50" t="s">
        <v>1821</v>
      </c>
      <c r="I229" s="50" t="s">
        <v>1822</v>
      </c>
      <c r="J229" s="51" t="s">
        <v>678</v>
      </c>
      <c r="K229" s="52">
        <f>SUM(K230:K234)</f>
        <v>0</v>
      </c>
      <c r="L229" s="52">
        <f>SUM(L230:L234)</f>
        <v>2926200.4099999997</v>
      </c>
      <c r="M229" s="52" t="str">
        <f t="shared" si="6"/>
        <v>-</v>
      </c>
      <c r="N229" s="14"/>
      <c r="O229" s="14"/>
      <c r="P229" s="14"/>
      <c r="Q229" s="14"/>
      <c r="R229" s="14"/>
      <c r="S229" s="14"/>
      <c r="T229" s="14"/>
      <c r="U229" s="14"/>
      <c r="V229" s="14"/>
      <c r="W229" s="14"/>
      <c r="X229" s="14"/>
      <c r="Y229" s="14"/>
      <c r="Z229" s="14"/>
      <c r="AA229" s="14"/>
      <c r="AB229" s="14"/>
      <c r="AC229" s="14"/>
      <c r="AD229" s="14"/>
      <c r="AE229" s="14"/>
      <c r="AF229" s="15"/>
      <c r="AG229" s="15"/>
      <c r="AH229" s="15"/>
      <c r="AI229" s="15"/>
      <c r="AJ229" s="15"/>
      <c r="AK229" s="15"/>
      <c r="AL229" s="15"/>
    </row>
    <row r="230" spans="1:38" s="16" customFormat="1" ht="15">
      <c r="A230" s="95" t="s">
        <v>2056</v>
      </c>
      <c r="B230" s="54" t="s">
        <v>945</v>
      </c>
      <c r="C230" s="55" t="s">
        <v>1861</v>
      </c>
      <c r="D230" s="56" t="s">
        <v>1820</v>
      </c>
      <c r="E230" s="56" t="s">
        <v>677</v>
      </c>
      <c r="F230" s="56" t="s">
        <v>1824</v>
      </c>
      <c r="G230" s="56" t="s">
        <v>1864</v>
      </c>
      <c r="H230" s="56" t="s">
        <v>1692</v>
      </c>
      <c r="I230" s="56" t="s">
        <v>1822</v>
      </c>
      <c r="J230" s="57" t="s">
        <v>678</v>
      </c>
      <c r="K230" s="42">
        <v>0</v>
      </c>
      <c r="L230" s="42">
        <v>514921.5</v>
      </c>
      <c r="M230" s="42" t="str">
        <f t="shared" si="6"/>
        <v>-</v>
      </c>
      <c r="N230" s="14"/>
      <c r="O230" s="14"/>
      <c r="P230" s="14"/>
      <c r="Q230" s="14"/>
      <c r="R230" s="14"/>
      <c r="S230" s="14"/>
      <c r="T230" s="14"/>
      <c r="U230" s="14"/>
      <c r="V230" s="14"/>
      <c r="W230" s="14"/>
      <c r="X230" s="14"/>
      <c r="Y230" s="14"/>
      <c r="Z230" s="14"/>
      <c r="AA230" s="14"/>
      <c r="AB230" s="14"/>
      <c r="AC230" s="14"/>
      <c r="AD230" s="14"/>
      <c r="AE230" s="14"/>
      <c r="AF230" s="15"/>
      <c r="AG230" s="15"/>
      <c r="AH230" s="15"/>
      <c r="AI230" s="15"/>
      <c r="AJ230" s="15"/>
      <c r="AK230" s="15"/>
      <c r="AL230" s="15"/>
    </row>
    <row r="231" spans="1:38" s="16" customFormat="1" ht="15">
      <c r="A231" s="95" t="s">
        <v>2056</v>
      </c>
      <c r="B231" s="54" t="s">
        <v>945</v>
      </c>
      <c r="C231" s="55" t="s">
        <v>1597</v>
      </c>
      <c r="D231" s="56" t="s">
        <v>1820</v>
      </c>
      <c r="E231" s="56" t="s">
        <v>677</v>
      </c>
      <c r="F231" s="56" t="s">
        <v>1824</v>
      </c>
      <c r="G231" s="56" t="s">
        <v>1864</v>
      </c>
      <c r="H231" s="56" t="s">
        <v>1692</v>
      </c>
      <c r="I231" s="56" t="s">
        <v>1822</v>
      </c>
      <c r="J231" s="57" t="s">
        <v>678</v>
      </c>
      <c r="K231" s="42">
        <v>0</v>
      </c>
      <c r="L231" s="42">
        <v>22.59</v>
      </c>
      <c r="M231" s="42" t="str">
        <f t="shared" si="6"/>
        <v>-</v>
      </c>
      <c r="N231" s="14"/>
      <c r="O231" s="14"/>
      <c r="P231" s="14"/>
      <c r="Q231" s="14"/>
      <c r="R231" s="14"/>
      <c r="S231" s="14"/>
      <c r="T231" s="14"/>
      <c r="U231" s="14"/>
      <c r="V231" s="14"/>
      <c r="W231" s="14"/>
      <c r="X231" s="14"/>
      <c r="Y231" s="14"/>
      <c r="Z231" s="14"/>
      <c r="AA231" s="14"/>
      <c r="AB231" s="14"/>
      <c r="AC231" s="14"/>
      <c r="AD231" s="14"/>
      <c r="AE231" s="14"/>
      <c r="AF231" s="15"/>
      <c r="AG231" s="15"/>
      <c r="AH231" s="15"/>
      <c r="AI231" s="15"/>
      <c r="AJ231" s="15"/>
      <c r="AK231" s="15"/>
      <c r="AL231" s="15"/>
    </row>
    <row r="232" spans="1:38" s="16" customFormat="1" ht="15">
      <c r="A232" s="95" t="s">
        <v>2056</v>
      </c>
      <c r="B232" s="54" t="s">
        <v>945</v>
      </c>
      <c r="C232" s="55" t="s">
        <v>1598</v>
      </c>
      <c r="D232" s="56" t="s">
        <v>1820</v>
      </c>
      <c r="E232" s="56" t="s">
        <v>677</v>
      </c>
      <c r="F232" s="56" t="s">
        <v>1824</v>
      </c>
      <c r="G232" s="56" t="s">
        <v>1864</v>
      </c>
      <c r="H232" s="56" t="s">
        <v>1692</v>
      </c>
      <c r="I232" s="56" t="s">
        <v>1822</v>
      </c>
      <c r="J232" s="57" t="s">
        <v>678</v>
      </c>
      <c r="K232" s="42">
        <v>0</v>
      </c>
      <c r="L232" s="42">
        <v>4271435</v>
      </c>
      <c r="M232" s="42" t="str">
        <f t="shared" si="6"/>
        <v>-</v>
      </c>
      <c r="N232" s="14"/>
      <c r="O232" s="14"/>
      <c r="P232" s="14"/>
      <c r="Q232" s="14"/>
      <c r="R232" s="14"/>
      <c r="S232" s="14"/>
      <c r="T232" s="14"/>
      <c r="U232" s="14"/>
      <c r="V232" s="14"/>
      <c r="W232" s="14"/>
      <c r="X232" s="14"/>
      <c r="Y232" s="14"/>
      <c r="Z232" s="14"/>
      <c r="AA232" s="14"/>
      <c r="AB232" s="14"/>
      <c r="AC232" s="14"/>
      <c r="AD232" s="14"/>
      <c r="AE232" s="14"/>
      <c r="AF232" s="15"/>
      <c r="AG232" s="15"/>
      <c r="AH232" s="15"/>
      <c r="AI232" s="15"/>
      <c r="AJ232" s="15"/>
      <c r="AK232" s="15"/>
      <c r="AL232" s="15"/>
    </row>
    <row r="233" spans="1:38" s="16" customFormat="1" ht="15">
      <c r="A233" s="95" t="s">
        <v>2056</v>
      </c>
      <c r="B233" s="54" t="s">
        <v>945</v>
      </c>
      <c r="C233" s="55" t="s">
        <v>1867</v>
      </c>
      <c r="D233" s="56" t="s">
        <v>1820</v>
      </c>
      <c r="E233" s="56" t="s">
        <v>677</v>
      </c>
      <c r="F233" s="56" t="s">
        <v>1824</v>
      </c>
      <c r="G233" s="56" t="s">
        <v>1864</v>
      </c>
      <c r="H233" s="56" t="s">
        <v>1692</v>
      </c>
      <c r="I233" s="56" t="s">
        <v>1822</v>
      </c>
      <c r="J233" s="57" t="s">
        <v>678</v>
      </c>
      <c r="K233" s="42">
        <v>0</v>
      </c>
      <c r="L233" s="42">
        <v>-78465.78</v>
      </c>
      <c r="M233" s="42">
        <f t="shared" si="6"/>
        <v>78465.78</v>
      </c>
      <c r="N233" s="14"/>
      <c r="O233" s="14"/>
      <c r="P233" s="14"/>
      <c r="Q233" s="14"/>
      <c r="R233" s="14"/>
      <c r="S233" s="14"/>
      <c r="T233" s="14"/>
      <c r="U233" s="14"/>
      <c r="V233" s="14"/>
      <c r="W233" s="14"/>
      <c r="X233" s="14"/>
      <c r="Y233" s="14"/>
      <c r="Z233" s="14"/>
      <c r="AA233" s="14"/>
      <c r="AB233" s="14"/>
      <c r="AC233" s="14"/>
      <c r="AD233" s="14"/>
      <c r="AE233" s="14"/>
      <c r="AF233" s="15"/>
      <c r="AG233" s="15"/>
      <c r="AH233" s="15"/>
      <c r="AI233" s="15"/>
      <c r="AJ233" s="15"/>
      <c r="AK233" s="15"/>
      <c r="AL233" s="15"/>
    </row>
    <row r="234" spans="1:38" s="16" customFormat="1" ht="15">
      <c r="A234" s="95" t="s">
        <v>2056</v>
      </c>
      <c r="B234" s="54" t="s">
        <v>945</v>
      </c>
      <c r="C234" s="55" t="s">
        <v>1791</v>
      </c>
      <c r="D234" s="56" t="s">
        <v>1820</v>
      </c>
      <c r="E234" s="56" t="s">
        <v>677</v>
      </c>
      <c r="F234" s="56" t="s">
        <v>1824</v>
      </c>
      <c r="G234" s="56" t="s">
        <v>1864</v>
      </c>
      <c r="H234" s="56" t="s">
        <v>1692</v>
      </c>
      <c r="I234" s="56" t="s">
        <v>1822</v>
      </c>
      <c r="J234" s="57" t="s">
        <v>678</v>
      </c>
      <c r="K234" s="42">
        <v>0</v>
      </c>
      <c r="L234" s="42">
        <v>-1781712.9</v>
      </c>
      <c r="M234" s="42">
        <f t="shared" si="6"/>
        <v>1781712.9</v>
      </c>
      <c r="N234" s="14"/>
      <c r="O234" s="14"/>
      <c r="P234" s="14"/>
      <c r="Q234" s="14"/>
      <c r="R234" s="14"/>
      <c r="S234" s="14"/>
      <c r="T234" s="14"/>
      <c r="U234" s="14"/>
      <c r="V234" s="14"/>
      <c r="W234" s="14"/>
      <c r="X234" s="14"/>
      <c r="Y234" s="14"/>
      <c r="Z234" s="14"/>
      <c r="AA234" s="14"/>
      <c r="AB234" s="14"/>
      <c r="AC234" s="14"/>
      <c r="AD234" s="14"/>
      <c r="AE234" s="14"/>
      <c r="AF234" s="15"/>
      <c r="AG234" s="15"/>
      <c r="AH234" s="15"/>
      <c r="AI234" s="15"/>
      <c r="AJ234" s="15"/>
      <c r="AK234" s="15"/>
      <c r="AL234" s="15"/>
    </row>
    <row r="235" spans="1:38" s="16" customFormat="1" ht="15">
      <c r="A235" s="96" t="s">
        <v>1544</v>
      </c>
      <c r="B235" s="32" t="s">
        <v>945</v>
      </c>
      <c r="C235" s="49" t="s">
        <v>1819</v>
      </c>
      <c r="D235" s="50" t="s">
        <v>679</v>
      </c>
      <c r="E235" s="50" t="s">
        <v>1821</v>
      </c>
      <c r="F235" s="50" t="s">
        <v>1821</v>
      </c>
      <c r="G235" s="50" t="s">
        <v>1819</v>
      </c>
      <c r="H235" s="50" t="s">
        <v>1821</v>
      </c>
      <c r="I235" s="50" t="s">
        <v>1822</v>
      </c>
      <c r="J235" s="51" t="s">
        <v>1819</v>
      </c>
      <c r="K235" s="52">
        <f>K236+K369+K361+K357</f>
        <v>6501128036.7300005</v>
      </c>
      <c r="L235" s="52">
        <f>L236+L369+L361+L357</f>
        <v>6458533585.83</v>
      </c>
      <c r="M235" s="52">
        <f t="shared" si="6"/>
        <v>42594450.90000057</v>
      </c>
      <c r="N235" s="14"/>
      <c r="O235" s="14"/>
      <c r="P235" s="14"/>
      <c r="Q235" s="14"/>
      <c r="R235" s="14"/>
      <c r="S235" s="14"/>
      <c r="T235" s="14"/>
      <c r="U235" s="14"/>
      <c r="V235" s="14"/>
      <c r="W235" s="14"/>
      <c r="X235" s="14"/>
      <c r="Y235" s="14"/>
      <c r="Z235" s="14"/>
      <c r="AA235" s="14"/>
      <c r="AB235" s="14"/>
      <c r="AC235" s="14"/>
      <c r="AD235" s="14"/>
      <c r="AE235" s="14"/>
      <c r="AF235" s="15"/>
      <c r="AG235" s="15"/>
      <c r="AH235" s="15"/>
      <c r="AI235" s="15"/>
      <c r="AJ235" s="15"/>
      <c r="AK235" s="15"/>
      <c r="AL235" s="15"/>
    </row>
    <row r="236" spans="1:38" s="16" customFormat="1" ht="22.5">
      <c r="A236" s="96" t="s">
        <v>2057</v>
      </c>
      <c r="B236" s="32" t="s">
        <v>945</v>
      </c>
      <c r="C236" s="49" t="s">
        <v>1819</v>
      </c>
      <c r="D236" s="50" t="s">
        <v>679</v>
      </c>
      <c r="E236" s="50" t="s">
        <v>1827</v>
      </c>
      <c r="F236" s="50" t="s">
        <v>1821</v>
      </c>
      <c r="G236" s="50" t="s">
        <v>1819</v>
      </c>
      <c r="H236" s="50" t="s">
        <v>1821</v>
      </c>
      <c r="I236" s="50" t="s">
        <v>1822</v>
      </c>
      <c r="J236" s="51" t="s">
        <v>1819</v>
      </c>
      <c r="K236" s="52">
        <f>K237+K243+K274+K342</f>
        <v>6421267455.26</v>
      </c>
      <c r="L236" s="52">
        <f>L237+L243+L274+L342</f>
        <v>6378831809.14</v>
      </c>
      <c r="M236" s="52">
        <f t="shared" si="6"/>
        <v>42435646.119999886</v>
      </c>
      <c r="N236" s="14"/>
      <c r="O236" s="14"/>
      <c r="P236" s="14"/>
      <c r="Q236" s="14"/>
      <c r="R236" s="14"/>
      <c r="S236" s="14"/>
      <c r="T236" s="14"/>
      <c r="U236" s="14"/>
      <c r="V236" s="14"/>
      <c r="W236" s="14"/>
      <c r="X236" s="14"/>
      <c r="Y236" s="14"/>
      <c r="Z236" s="14"/>
      <c r="AA236" s="14"/>
      <c r="AB236" s="14"/>
      <c r="AC236" s="14"/>
      <c r="AD236" s="14"/>
      <c r="AE236" s="14"/>
      <c r="AF236" s="15"/>
      <c r="AG236" s="15"/>
      <c r="AH236" s="15"/>
      <c r="AI236" s="15"/>
      <c r="AJ236" s="15"/>
      <c r="AK236" s="15"/>
      <c r="AL236" s="15"/>
    </row>
    <row r="237" spans="1:38" s="16" customFormat="1" ht="15">
      <c r="A237" s="96" t="s">
        <v>1422</v>
      </c>
      <c r="B237" s="32" t="s">
        <v>945</v>
      </c>
      <c r="C237" s="49" t="s">
        <v>1819</v>
      </c>
      <c r="D237" s="50" t="s">
        <v>679</v>
      </c>
      <c r="E237" s="50" t="s">
        <v>1827</v>
      </c>
      <c r="F237" s="50" t="s">
        <v>1824</v>
      </c>
      <c r="G237" s="50" t="s">
        <v>1819</v>
      </c>
      <c r="H237" s="50" t="s">
        <v>1821</v>
      </c>
      <c r="I237" s="50" t="s">
        <v>1822</v>
      </c>
      <c r="J237" s="51" t="s">
        <v>680</v>
      </c>
      <c r="K237" s="52">
        <f>K238+K241</f>
        <v>2759199000</v>
      </c>
      <c r="L237" s="52">
        <f>L238+L241</f>
        <v>2759199000</v>
      </c>
      <c r="M237" s="52" t="str">
        <f t="shared" si="6"/>
        <v>-</v>
      </c>
      <c r="N237" s="14"/>
      <c r="O237" s="14"/>
      <c r="P237" s="14"/>
      <c r="Q237" s="14"/>
      <c r="R237" s="14"/>
      <c r="S237" s="14"/>
      <c r="T237" s="14"/>
      <c r="U237" s="14"/>
      <c r="V237" s="14"/>
      <c r="W237" s="14"/>
      <c r="X237" s="14"/>
      <c r="Y237" s="14"/>
      <c r="Z237" s="14"/>
      <c r="AA237" s="14"/>
      <c r="AB237" s="14"/>
      <c r="AC237" s="14"/>
      <c r="AD237" s="14"/>
      <c r="AE237" s="14"/>
      <c r="AF237" s="15"/>
      <c r="AG237" s="15"/>
      <c r="AH237" s="15"/>
      <c r="AI237" s="15"/>
      <c r="AJ237" s="15"/>
      <c r="AK237" s="15"/>
      <c r="AL237" s="15"/>
    </row>
    <row r="238" spans="1:38" s="16" customFormat="1" ht="15">
      <c r="A238" s="95" t="s">
        <v>2058</v>
      </c>
      <c r="B238" s="54" t="s">
        <v>945</v>
      </c>
      <c r="C238" s="55" t="s">
        <v>1819</v>
      </c>
      <c r="D238" s="56" t="s">
        <v>679</v>
      </c>
      <c r="E238" s="56" t="s">
        <v>1827</v>
      </c>
      <c r="F238" s="56" t="s">
        <v>1824</v>
      </c>
      <c r="G238" s="56" t="s">
        <v>681</v>
      </c>
      <c r="H238" s="56" t="s">
        <v>1821</v>
      </c>
      <c r="I238" s="56" t="s">
        <v>1822</v>
      </c>
      <c r="J238" s="57" t="s">
        <v>680</v>
      </c>
      <c r="K238" s="42">
        <f>K239</f>
        <v>2742199000</v>
      </c>
      <c r="L238" s="42">
        <f>L239</f>
        <v>2742199000</v>
      </c>
      <c r="M238" s="42" t="str">
        <f t="shared" si="6"/>
        <v>-</v>
      </c>
      <c r="N238" s="14"/>
      <c r="O238" s="14"/>
      <c r="P238" s="14"/>
      <c r="Q238" s="14"/>
      <c r="R238" s="14"/>
      <c r="S238" s="14"/>
      <c r="T238" s="14"/>
      <c r="U238" s="14"/>
      <c r="V238" s="14"/>
      <c r="W238" s="14"/>
      <c r="X238" s="14"/>
      <c r="Y238" s="14"/>
      <c r="Z238" s="14"/>
      <c r="AA238" s="14"/>
      <c r="AB238" s="14"/>
      <c r="AC238" s="14"/>
      <c r="AD238" s="14"/>
      <c r="AE238" s="14"/>
      <c r="AF238" s="15"/>
      <c r="AG238" s="15"/>
      <c r="AH238" s="15"/>
      <c r="AI238" s="15"/>
      <c r="AJ238" s="15"/>
      <c r="AK238" s="15"/>
      <c r="AL238" s="15"/>
    </row>
    <row r="239" spans="1:38" s="16" customFormat="1" ht="22.5">
      <c r="A239" s="95" t="s">
        <v>2059</v>
      </c>
      <c r="B239" s="54" t="s">
        <v>945</v>
      </c>
      <c r="C239" s="55" t="s">
        <v>1819</v>
      </c>
      <c r="D239" s="56" t="s">
        <v>679</v>
      </c>
      <c r="E239" s="56" t="s">
        <v>1827</v>
      </c>
      <c r="F239" s="56" t="s">
        <v>1824</v>
      </c>
      <c r="G239" s="56" t="s">
        <v>681</v>
      </c>
      <c r="H239" s="56" t="s">
        <v>1692</v>
      </c>
      <c r="I239" s="56" t="s">
        <v>1822</v>
      </c>
      <c r="J239" s="57" t="s">
        <v>680</v>
      </c>
      <c r="K239" s="42">
        <f>K240</f>
        <v>2742199000</v>
      </c>
      <c r="L239" s="42">
        <f>L240</f>
        <v>2742199000</v>
      </c>
      <c r="M239" s="42" t="str">
        <f t="shared" si="6"/>
        <v>-</v>
      </c>
      <c r="N239" s="14"/>
      <c r="O239" s="14"/>
      <c r="P239" s="14"/>
      <c r="Q239" s="14"/>
      <c r="R239" s="14"/>
      <c r="S239" s="14"/>
      <c r="T239" s="14"/>
      <c r="U239" s="14"/>
      <c r="V239" s="14"/>
      <c r="W239" s="14"/>
      <c r="X239" s="14"/>
      <c r="Y239" s="14"/>
      <c r="Z239" s="14"/>
      <c r="AA239" s="14"/>
      <c r="AB239" s="14"/>
      <c r="AC239" s="14"/>
      <c r="AD239" s="14"/>
      <c r="AE239" s="14"/>
      <c r="AF239" s="15"/>
      <c r="AG239" s="15"/>
      <c r="AH239" s="15"/>
      <c r="AI239" s="15"/>
      <c r="AJ239" s="15"/>
      <c r="AK239" s="15"/>
      <c r="AL239" s="15"/>
    </row>
    <row r="240" spans="1:38" s="16" customFormat="1" ht="22.5">
      <c r="A240" s="95" t="s">
        <v>229</v>
      </c>
      <c r="B240" s="54" t="s">
        <v>945</v>
      </c>
      <c r="C240" s="55" t="s">
        <v>1791</v>
      </c>
      <c r="D240" s="56" t="s">
        <v>679</v>
      </c>
      <c r="E240" s="56" t="s">
        <v>1827</v>
      </c>
      <c r="F240" s="56" t="s">
        <v>1824</v>
      </c>
      <c r="G240" s="56" t="s">
        <v>681</v>
      </c>
      <c r="H240" s="56" t="s">
        <v>1692</v>
      </c>
      <c r="I240" s="56" t="s">
        <v>2002</v>
      </c>
      <c r="J240" s="57" t="s">
        <v>680</v>
      </c>
      <c r="K240" s="42">
        <v>2742199000</v>
      </c>
      <c r="L240" s="42">
        <v>2742199000</v>
      </c>
      <c r="M240" s="42" t="str">
        <f t="shared" si="6"/>
        <v>-</v>
      </c>
      <c r="N240" s="14"/>
      <c r="O240" s="14"/>
      <c r="P240" s="14"/>
      <c r="Q240" s="14"/>
      <c r="R240" s="14"/>
      <c r="S240" s="14"/>
      <c r="T240" s="14"/>
      <c r="U240" s="14"/>
      <c r="V240" s="14"/>
      <c r="W240" s="14"/>
      <c r="X240" s="14"/>
      <c r="Y240" s="14"/>
      <c r="Z240" s="14"/>
      <c r="AA240" s="14"/>
      <c r="AB240" s="14"/>
      <c r="AC240" s="14"/>
      <c r="AD240" s="14"/>
      <c r="AE240" s="14"/>
      <c r="AF240" s="15"/>
      <c r="AG240" s="15"/>
      <c r="AH240" s="15"/>
      <c r="AI240" s="15"/>
      <c r="AJ240" s="15"/>
      <c r="AK240" s="15"/>
      <c r="AL240" s="15"/>
    </row>
    <row r="241" spans="1:38" s="16" customFormat="1" ht="22.5">
      <c r="A241" s="95" t="s">
        <v>52</v>
      </c>
      <c r="B241" s="54" t="s">
        <v>945</v>
      </c>
      <c r="C241" s="55" t="s">
        <v>1819</v>
      </c>
      <c r="D241" s="56" t="s">
        <v>679</v>
      </c>
      <c r="E241" s="56" t="s">
        <v>1827</v>
      </c>
      <c r="F241" s="56" t="s">
        <v>1824</v>
      </c>
      <c r="G241" s="56" t="s">
        <v>2030</v>
      </c>
      <c r="H241" s="56" t="s">
        <v>1821</v>
      </c>
      <c r="I241" s="56" t="s">
        <v>1822</v>
      </c>
      <c r="J241" s="57" t="s">
        <v>680</v>
      </c>
      <c r="K241" s="42">
        <f>K242</f>
        <v>17000000</v>
      </c>
      <c r="L241" s="42">
        <f>L242</f>
        <v>17000000</v>
      </c>
      <c r="M241" s="42" t="str">
        <f t="shared" si="6"/>
        <v>-</v>
      </c>
      <c r="N241" s="14"/>
      <c r="O241" s="14"/>
      <c r="P241" s="14"/>
      <c r="Q241" s="14"/>
      <c r="R241" s="14"/>
      <c r="S241" s="14"/>
      <c r="T241" s="14"/>
      <c r="U241" s="14"/>
      <c r="V241" s="14"/>
      <c r="W241" s="14"/>
      <c r="X241" s="14"/>
      <c r="Y241" s="14"/>
      <c r="Z241" s="14"/>
      <c r="AA241" s="14"/>
      <c r="AB241" s="14"/>
      <c r="AC241" s="14"/>
      <c r="AD241" s="14"/>
      <c r="AE241" s="14"/>
      <c r="AF241" s="15"/>
      <c r="AG241" s="15"/>
      <c r="AH241" s="15"/>
      <c r="AI241" s="15"/>
      <c r="AJ241" s="15"/>
      <c r="AK241" s="15"/>
      <c r="AL241" s="15"/>
    </row>
    <row r="242" spans="1:38" s="16" customFormat="1" ht="22.5">
      <c r="A242" s="95" t="s">
        <v>53</v>
      </c>
      <c r="B242" s="54" t="s">
        <v>945</v>
      </c>
      <c r="C242" s="55" t="s">
        <v>1791</v>
      </c>
      <c r="D242" s="56" t="s">
        <v>679</v>
      </c>
      <c r="E242" s="56" t="s">
        <v>1827</v>
      </c>
      <c r="F242" s="56" t="s">
        <v>1824</v>
      </c>
      <c r="G242" s="56" t="s">
        <v>2030</v>
      </c>
      <c r="H242" s="56" t="s">
        <v>1692</v>
      </c>
      <c r="I242" s="56" t="s">
        <v>1822</v>
      </c>
      <c r="J242" s="57" t="s">
        <v>680</v>
      </c>
      <c r="K242" s="42">
        <v>17000000</v>
      </c>
      <c r="L242" s="42">
        <v>17000000</v>
      </c>
      <c r="M242" s="42" t="str">
        <f t="shared" si="6"/>
        <v>-</v>
      </c>
      <c r="N242" s="14"/>
      <c r="O242" s="14"/>
      <c r="P242" s="14"/>
      <c r="Q242" s="14"/>
      <c r="R242" s="14"/>
      <c r="S242" s="14"/>
      <c r="T242" s="14"/>
      <c r="U242" s="14"/>
      <c r="V242" s="14"/>
      <c r="W242" s="14"/>
      <c r="X242" s="14"/>
      <c r="Y242" s="14"/>
      <c r="Z242" s="14"/>
      <c r="AA242" s="14"/>
      <c r="AB242" s="14"/>
      <c r="AC242" s="14"/>
      <c r="AD242" s="14"/>
      <c r="AE242" s="14"/>
      <c r="AF242" s="15"/>
      <c r="AG242" s="15"/>
      <c r="AH242" s="15"/>
      <c r="AI242" s="15"/>
      <c r="AJ242" s="15"/>
      <c r="AK242" s="15"/>
      <c r="AL242" s="15"/>
    </row>
    <row r="243" spans="1:38" s="16" customFormat="1" ht="22.5">
      <c r="A243" s="96" t="s">
        <v>1781</v>
      </c>
      <c r="B243" s="32" t="s">
        <v>945</v>
      </c>
      <c r="C243" s="49" t="s">
        <v>1819</v>
      </c>
      <c r="D243" s="50" t="s">
        <v>679</v>
      </c>
      <c r="E243" s="50" t="s">
        <v>1827</v>
      </c>
      <c r="F243" s="50" t="s">
        <v>1827</v>
      </c>
      <c r="G243" s="50" t="s">
        <v>1819</v>
      </c>
      <c r="H243" s="50" t="s">
        <v>1821</v>
      </c>
      <c r="I243" s="50" t="s">
        <v>1822</v>
      </c>
      <c r="J243" s="51" t="s">
        <v>680</v>
      </c>
      <c r="K243" s="52">
        <f>+K244+K249+K251+K246</f>
        <v>196051260</v>
      </c>
      <c r="L243" s="52">
        <f>+L244+L249+L251+L246</f>
        <v>189342804</v>
      </c>
      <c r="M243" s="52">
        <f t="shared" si="6"/>
        <v>6708456</v>
      </c>
      <c r="N243" s="14"/>
      <c r="O243" s="14"/>
      <c r="P243" s="14"/>
      <c r="Q243" s="14"/>
      <c r="R243" s="14"/>
      <c r="S243" s="14"/>
      <c r="T243" s="14"/>
      <c r="U243" s="14"/>
      <c r="V243" s="14"/>
      <c r="W243" s="14"/>
      <c r="X243" s="14"/>
      <c r="Y243" s="14"/>
      <c r="Z243" s="14"/>
      <c r="AA243" s="14"/>
      <c r="AB243" s="14"/>
      <c r="AC243" s="14"/>
      <c r="AD243" s="14"/>
      <c r="AE243" s="14"/>
      <c r="AF243" s="15"/>
      <c r="AG243" s="15"/>
      <c r="AH243" s="15"/>
      <c r="AI243" s="15"/>
      <c r="AJ243" s="15"/>
      <c r="AK243" s="15"/>
      <c r="AL243" s="15"/>
    </row>
    <row r="244" spans="1:38" s="16" customFormat="1" ht="15">
      <c r="A244" s="95" t="s">
        <v>10</v>
      </c>
      <c r="B244" s="54" t="s">
        <v>945</v>
      </c>
      <c r="C244" s="55" t="s">
        <v>1819</v>
      </c>
      <c r="D244" s="56" t="s">
        <v>679</v>
      </c>
      <c r="E244" s="56" t="s">
        <v>1827</v>
      </c>
      <c r="F244" s="56" t="s">
        <v>1827</v>
      </c>
      <c r="G244" s="56" t="s">
        <v>358</v>
      </c>
      <c r="H244" s="56" t="s">
        <v>1821</v>
      </c>
      <c r="I244" s="56" t="s">
        <v>1822</v>
      </c>
      <c r="J244" s="57" t="s">
        <v>680</v>
      </c>
      <c r="K244" s="52">
        <f>K245</f>
        <v>1627707.8</v>
      </c>
      <c r="L244" s="52">
        <f>L245</f>
        <v>1627707.8</v>
      </c>
      <c r="M244" s="52" t="str">
        <f t="shared" si="6"/>
        <v>-</v>
      </c>
      <c r="N244" s="14"/>
      <c r="O244" s="14"/>
      <c r="P244" s="14"/>
      <c r="Q244" s="14"/>
      <c r="R244" s="14"/>
      <c r="S244" s="14"/>
      <c r="T244" s="14"/>
      <c r="U244" s="14"/>
      <c r="V244" s="14"/>
      <c r="W244" s="14"/>
      <c r="X244" s="14"/>
      <c r="Y244" s="14"/>
      <c r="Z244" s="14"/>
      <c r="AA244" s="14"/>
      <c r="AB244" s="14"/>
      <c r="AC244" s="14"/>
      <c r="AD244" s="14"/>
      <c r="AE244" s="14"/>
      <c r="AF244" s="15"/>
      <c r="AG244" s="15"/>
      <c r="AH244" s="15"/>
      <c r="AI244" s="15"/>
      <c r="AJ244" s="15"/>
      <c r="AK244" s="15"/>
      <c r="AL244" s="15"/>
    </row>
    <row r="245" spans="1:38" s="16" customFormat="1" ht="22.5">
      <c r="A245" s="95" t="s">
        <v>11</v>
      </c>
      <c r="B245" s="54" t="s">
        <v>945</v>
      </c>
      <c r="C245" s="55" t="s">
        <v>1861</v>
      </c>
      <c r="D245" s="56" t="s">
        <v>679</v>
      </c>
      <c r="E245" s="56" t="s">
        <v>1827</v>
      </c>
      <c r="F245" s="56" t="s">
        <v>1827</v>
      </c>
      <c r="G245" s="56" t="s">
        <v>358</v>
      </c>
      <c r="H245" s="56" t="s">
        <v>1692</v>
      </c>
      <c r="I245" s="56" t="s">
        <v>1822</v>
      </c>
      <c r="J245" s="57" t="s">
        <v>680</v>
      </c>
      <c r="K245" s="42">
        <v>1627707.8</v>
      </c>
      <c r="L245" s="42">
        <v>1627707.8</v>
      </c>
      <c r="M245" s="42" t="str">
        <f t="shared" si="6"/>
        <v>-</v>
      </c>
      <c r="N245" s="14"/>
      <c r="O245" s="14"/>
      <c r="P245" s="14"/>
      <c r="Q245" s="14"/>
      <c r="R245" s="14"/>
      <c r="S245" s="14"/>
      <c r="T245" s="14"/>
      <c r="U245" s="14"/>
      <c r="V245" s="14"/>
      <c r="W245" s="14"/>
      <c r="X245" s="14"/>
      <c r="Y245" s="14"/>
      <c r="Z245" s="14"/>
      <c r="AA245" s="14"/>
      <c r="AB245" s="14"/>
      <c r="AC245" s="14"/>
      <c r="AD245" s="14"/>
      <c r="AE245" s="14"/>
      <c r="AF245" s="15"/>
      <c r="AG245" s="15"/>
      <c r="AH245" s="15"/>
      <c r="AI245" s="15"/>
      <c r="AJ245" s="15"/>
      <c r="AK245" s="15"/>
      <c r="AL245" s="15"/>
    </row>
    <row r="246" spans="1:38" s="16" customFormat="1" ht="22.5">
      <c r="A246" s="95" t="s">
        <v>12</v>
      </c>
      <c r="B246" s="54" t="s">
        <v>945</v>
      </c>
      <c r="C246" s="55" t="s">
        <v>1819</v>
      </c>
      <c r="D246" s="56" t="s">
        <v>679</v>
      </c>
      <c r="E246" s="56" t="s">
        <v>1827</v>
      </c>
      <c r="F246" s="56" t="s">
        <v>1827</v>
      </c>
      <c r="G246" s="56" t="s">
        <v>1882</v>
      </c>
      <c r="H246" s="56" t="s">
        <v>1821</v>
      </c>
      <c r="I246" s="56" t="s">
        <v>1822</v>
      </c>
      <c r="J246" s="57" t="s">
        <v>680</v>
      </c>
      <c r="K246" s="42">
        <f>K247</f>
        <v>3069480</v>
      </c>
      <c r="L246" s="42">
        <f>L247</f>
        <v>3069480</v>
      </c>
      <c r="M246" s="42" t="str">
        <f t="shared" si="6"/>
        <v>-</v>
      </c>
      <c r="N246" s="14"/>
      <c r="O246" s="14"/>
      <c r="P246" s="14"/>
      <c r="Q246" s="14"/>
      <c r="R246" s="14"/>
      <c r="S246" s="14"/>
      <c r="T246" s="14"/>
      <c r="U246" s="14"/>
      <c r="V246" s="14"/>
      <c r="W246" s="14"/>
      <c r="X246" s="14"/>
      <c r="Y246" s="14"/>
      <c r="Z246" s="14"/>
      <c r="AA246" s="14"/>
      <c r="AB246" s="14"/>
      <c r="AC246" s="14"/>
      <c r="AD246" s="14"/>
      <c r="AE246" s="14"/>
      <c r="AF246" s="15"/>
      <c r="AG246" s="15"/>
      <c r="AH246" s="15"/>
      <c r="AI246" s="15"/>
      <c r="AJ246" s="15"/>
      <c r="AK246" s="15"/>
      <c r="AL246" s="15"/>
    </row>
    <row r="247" spans="1:38" s="16" customFormat="1" ht="33.75">
      <c r="A247" s="95" t="s">
        <v>13</v>
      </c>
      <c r="B247" s="54" t="s">
        <v>945</v>
      </c>
      <c r="C247" s="55" t="s">
        <v>1599</v>
      </c>
      <c r="D247" s="56" t="s">
        <v>679</v>
      </c>
      <c r="E247" s="56" t="s">
        <v>1827</v>
      </c>
      <c r="F247" s="56" t="s">
        <v>1827</v>
      </c>
      <c r="G247" s="56" t="s">
        <v>1882</v>
      </c>
      <c r="H247" s="56" t="s">
        <v>1692</v>
      </c>
      <c r="I247" s="56" t="s">
        <v>1822</v>
      </c>
      <c r="J247" s="57" t="s">
        <v>680</v>
      </c>
      <c r="K247" s="42">
        <f>K248</f>
        <v>3069480</v>
      </c>
      <c r="L247" s="42">
        <f>L248</f>
        <v>3069480</v>
      </c>
      <c r="M247" s="42" t="str">
        <f t="shared" si="6"/>
        <v>-</v>
      </c>
      <c r="N247" s="14"/>
      <c r="O247" s="14"/>
      <c r="P247" s="14"/>
      <c r="Q247" s="14"/>
      <c r="R247" s="14"/>
      <c r="S247" s="14"/>
      <c r="T247" s="14"/>
      <c r="U247" s="14"/>
      <c r="V247" s="14"/>
      <c r="W247" s="14"/>
      <c r="X247" s="14"/>
      <c r="Y247" s="14"/>
      <c r="Z247" s="14"/>
      <c r="AA247" s="14"/>
      <c r="AB247" s="14"/>
      <c r="AC247" s="14"/>
      <c r="AD247" s="14"/>
      <c r="AE247" s="14"/>
      <c r="AF247" s="15"/>
      <c r="AG247" s="15"/>
      <c r="AH247" s="15"/>
      <c r="AI247" s="15"/>
      <c r="AJ247" s="15"/>
      <c r="AK247" s="15"/>
      <c r="AL247" s="15"/>
    </row>
    <row r="248" spans="1:38" s="16" customFormat="1" ht="67.5">
      <c r="A248" s="95" t="s">
        <v>14</v>
      </c>
      <c r="B248" s="54" t="s">
        <v>945</v>
      </c>
      <c r="C248" s="55" t="s">
        <v>1599</v>
      </c>
      <c r="D248" s="56" t="s">
        <v>679</v>
      </c>
      <c r="E248" s="56" t="s">
        <v>1827</v>
      </c>
      <c r="F248" s="56" t="s">
        <v>1827</v>
      </c>
      <c r="G248" s="56" t="s">
        <v>1882</v>
      </c>
      <c r="H248" s="56" t="s">
        <v>1692</v>
      </c>
      <c r="I248" s="56" t="s">
        <v>2031</v>
      </c>
      <c r="J248" s="57" t="s">
        <v>680</v>
      </c>
      <c r="K248" s="42">
        <v>3069480</v>
      </c>
      <c r="L248" s="42">
        <v>3069480</v>
      </c>
      <c r="M248" s="42" t="str">
        <f t="shared" si="6"/>
        <v>-</v>
      </c>
      <c r="N248" s="14"/>
      <c r="O248" s="14"/>
      <c r="P248" s="14"/>
      <c r="Q248" s="14"/>
      <c r="R248" s="14"/>
      <c r="S248" s="14"/>
      <c r="T248" s="14"/>
      <c r="U248" s="14"/>
      <c r="V248" s="14"/>
      <c r="W248" s="14"/>
      <c r="X248" s="14"/>
      <c r="Y248" s="14"/>
      <c r="Z248" s="14"/>
      <c r="AA248" s="14"/>
      <c r="AB248" s="14"/>
      <c r="AC248" s="14"/>
      <c r="AD248" s="14"/>
      <c r="AE248" s="14"/>
      <c r="AF248" s="15"/>
      <c r="AG248" s="15"/>
      <c r="AH248" s="15"/>
      <c r="AI248" s="15"/>
      <c r="AJ248" s="15"/>
      <c r="AK248" s="15"/>
      <c r="AL248" s="15"/>
    </row>
    <row r="249" spans="1:38" s="16" customFormat="1" ht="15">
      <c r="A249" s="95" t="s">
        <v>15</v>
      </c>
      <c r="B249" s="54" t="s">
        <v>945</v>
      </c>
      <c r="C249" s="55" t="s">
        <v>1819</v>
      </c>
      <c r="D249" s="56" t="s">
        <v>679</v>
      </c>
      <c r="E249" s="56" t="s">
        <v>1827</v>
      </c>
      <c r="F249" s="56" t="s">
        <v>1827</v>
      </c>
      <c r="G249" s="56" t="s">
        <v>359</v>
      </c>
      <c r="H249" s="56" t="s">
        <v>1821</v>
      </c>
      <c r="I249" s="56" t="s">
        <v>1822</v>
      </c>
      <c r="J249" s="57" t="s">
        <v>680</v>
      </c>
      <c r="K249" s="42">
        <f>K250</f>
        <v>1009572.2</v>
      </c>
      <c r="L249" s="42">
        <f>L250</f>
        <v>614292.2</v>
      </c>
      <c r="M249" s="42">
        <f t="shared" si="6"/>
        <v>395280</v>
      </c>
      <c r="N249" s="14"/>
      <c r="O249" s="14"/>
      <c r="P249" s="14"/>
      <c r="Q249" s="14"/>
      <c r="R249" s="14"/>
      <c r="S249" s="14"/>
      <c r="T249" s="14"/>
      <c r="U249" s="14"/>
      <c r="V249" s="14"/>
      <c r="W249" s="14"/>
      <c r="X249" s="14"/>
      <c r="Y249" s="14"/>
      <c r="Z249" s="14"/>
      <c r="AA249" s="14"/>
      <c r="AB249" s="14"/>
      <c r="AC249" s="14"/>
      <c r="AD249" s="14"/>
      <c r="AE249" s="14"/>
      <c r="AF249" s="15"/>
      <c r="AG249" s="15"/>
      <c r="AH249" s="15"/>
      <c r="AI249" s="15"/>
      <c r="AJ249" s="15"/>
      <c r="AK249" s="15"/>
      <c r="AL249" s="15"/>
    </row>
    <row r="250" spans="1:38" s="16" customFormat="1" ht="22.5">
      <c r="A250" s="95" t="s">
        <v>16</v>
      </c>
      <c r="B250" s="54" t="s">
        <v>945</v>
      </c>
      <c r="C250" s="55" t="s">
        <v>1861</v>
      </c>
      <c r="D250" s="56" t="s">
        <v>679</v>
      </c>
      <c r="E250" s="56" t="s">
        <v>1827</v>
      </c>
      <c r="F250" s="56" t="s">
        <v>1827</v>
      </c>
      <c r="G250" s="56" t="s">
        <v>359</v>
      </c>
      <c r="H250" s="56" t="s">
        <v>1692</v>
      </c>
      <c r="I250" s="56" t="s">
        <v>1822</v>
      </c>
      <c r="J250" s="57" t="s">
        <v>680</v>
      </c>
      <c r="K250" s="42">
        <f>1141332.2-131760</f>
        <v>1009572.2</v>
      </c>
      <c r="L250" s="42">
        <v>614292.2</v>
      </c>
      <c r="M250" s="42">
        <f t="shared" si="6"/>
        <v>395280</v>
      </c>
      <c r="N250" s="100"/>
      <c r="O250" s="100"/>
      <c r="P250" s="100"/>
      <c r="Q250" s="100"/>
      <c r="R250" s="100"/>
      <c r="S250" s="100"/>
      <c r="T250" s="100"/>
      <c r="U250" s="100"/>
      <c r="V250" s="100"/>
      <c r="W250" s="100"/>
      <c r="X250" s="100"/>
      <c r="Y250" s="100"/>
      <c r="Z250" s="100"/>
      <c r="AA250" s="100"/>
      <c r="AB250" s="100"/>
      <c r="AC250" s="100"/>
      <c r="AD250" s="100"/>
      <c r="AE250" s="100"/>
      <c r="AF250" s="101"/>
      <c r="AG250" s="101"/>
      <c r="AH250" s="101"/>
      <c r="AI250" s="101"/>
      <c r="AJ250" s="101"/>
      <c r="AK250" s="101"/>
      <c r="AL250" s="101"/>
    </row>
    <row r="251" spans="1:38" s="16" customFormat="1" ht="15">
      <c r="A251" s="95" t="s">
        <v>1645</v>
      </c>
      <c r="B251" s="54" t="s">
        <v>945</v>
      </c>
      <c r="C251" s="55" t="s">
        <v>1819</v>
      </c>
      <c r="D251" s="56" t="s">
        <v>679</v>
      </c>
      <c r="E251" s="56" t="s">
        <v>1827</v>
      </c>
      <c r="F251" s="56" t="s">
        <v>1827</v>
      </c>
      <c r="G251" s="56" t="s">
        <v>2032</v>
      </c>
      <c r="H251" s="56" t="s">
        <v>1821</v>
      </c>
      <c r="I251" s="56" t="s">
        <v>1822</v>
      </c>
      <c r="J251" s="57" t="s">
        <v>680</v>
      </c>
      <c r="K251" s="42">
        <f>K252</f>
        <v>190344500</v>
      </c>
      <c r="L251" s="42">
        <f>L252</f>
        <v>184031324</v>
      </c>
      <c r="M251" s="42">
        <f t="shared" si="6"/>
        <v>6313176</v>
      </c>
      <c r="N251" s="14"/>
      <c r="O251" s="14"/>
      <c r="P251" s="14"/>
      <c r="Q251" s="14"/>
      <c r="R251" s="14"/>
      <c r="S251" s="14"/>
      <c r="T251" s="14"/>
      <c r="U251" s="14"/>
      <c r="V251" s="14"/>
      <c r="W251" s="14"/>
      <c r="X251" s="14"/>
      <c r="Y251" s="14"/>
      <c r="Z251" s="14"/>
      <c r="AA251" s="14"/>
      <c r="AB251" s="14"/>
      <c r="AC251" s="14"/>
      <c r="AD251" s="14"/>
      <c r="AE251" s="14"/>
      <c r="AF251" s="15"/>
      <c r="AG251" s="15"/>
      <c r="AH251" s="15"/>
      <c r="AI251" s="15"/>
      <c r="AJ251" s="15"/>
      <c r="AK251" s="15"/>
      <c r="AL251" s="15"/>
    </row>
    <row r="252" spans="1:38" s="16" customFormat="1" ht="15">
      <c r="A252" s="95" t="s">
        <v>1646</v>
      </c>
      <c r="B252" s="54" t="s">
        <v>945</v>
      </c>
      <c r="C252" s="55" t="s">
        <v>1819</v>
      </c>
      <c r="D252" s="56" t="s">
        <v>679</v>
      </c>
      <c r="E252" s="56" t="s">
        <v>1827</v>
      </c>
      <c r="F252" s="56" t="s">
        <v>1827</v>
      </c>
      <c r="G252" s="56" t="s">
        <v>2032</v>
      </c>
      <c r="H252" s="56" t="s">
        <v>1692</v>
      </c>
      <c r="I252" s="56" t="s">
        <v>1822</v>
      </c>
      <c r="J252" s="57" t="s">
        <v>680</v>
      </c>
      <c r="K252" s="42">
        <f>SUM(K253:K273)</f>
        <v>190344500</v>
      </c>
      <c r="L252" s="42">
        <f>SUM(L253:L273)</f>
        <v>184031324</v>
      </c>
      <c r="M252" s="42">
        <f t="shared" si="6"/>
        <v>6313176</v>
      </c>
      <c r="N252" s="14"/>
      <c r="O252" s="14"/>
      <c r="P252" s="14"/>
      <c r="Q252" s="14"/>
      <c r="R252" s="14"/>
      <c r="S252" s="14"/>
      <c r="T252" s="14"/>
      <c r="U252" s="14"/>
      <c r="V252" s="14"/>
      <c r="W252" s="14"/>
      <c r="X252" s="14"/>
      <c r="Y252" s="14"/>
      <c r="Z252" s="14"/>
      <c r="AA252" s="14"/>
      <c r="AB252" s="14"/>
      <c r="AC252" s="14"/>
      <c r="AD252" s="14"/>
      <c r="AE252" s="14"/>
      <c r="AF252" s="15"/>
      <c r="AG252" s="15"/>
      <c r="AH252" s="15"/>
      <c r="AI252" s="15"/>
      <c r="AJ252" s="15"/>
      <c r="AK252" s="15"/>
      <c r="AL252" s="15"/>
    </row>
    <row r="253" spans="1:38" s="16" customFormat="1" ht="67.5">
      <c r="A253" s="95" t="s">
        <v>17</v>
      </c>
      <c r="B253" s="54" t="s">
        <v>945</v>
      </c>
      <c r="C253" s="55" t="s">
        <v>1861</v>
      </c>
      <c r="D253" s="56" t="s">
        <v>679</v>
      </c>
      <c r="E253" s="56" t="s">
        <v>1827</v>
      </c>
      <c r="F253" s="56" t="s">
        <v>1827</v>
      </c>
      <c r="G253" s="56" t="s">
        <v>2032</v>
      </c>
      <c r="H253" s="56" t="s">
        <v>1692</v>
      </c>
      <c r="I253" s="56" t="s">
        <v>519</v>
      </c>
      <c r="J253" s="57" t="s">
        <v>680</v>
      </c>
      <c r="K253" s="42">
        <f>1224200+411500</f>
        <v>1635700</v>
      </c>
      <c r="L253" s="42">
        <v>1635700</v>
      </c>
      <c r="M253" s="42" t="str">
        <f t="shared" si="6"/>
        <v>-</v>
      </c>
      <c r="N253" s="14"/>
      <c r="O253" s="14"/>
      <c r="P253" s="14"/>
      <c r="Q253" s="14"/>
      <c r="R253" s="14"/>
      <c r="S253" s="14"/>
      <c r="T253" s="14"/>
      <c r="U253" s="14"/>
      <c r="V253" s="14"/>
      <c r="W253" s="14"/>
      <c r="X253" s="14"/>
      <c r="Y253" s="14"/>
      <c r="Z253" s="14"/>
      <c r="AA253" s="14"/>
      <c r="AB253" s="14"/>
      <c r="AC253" s="14"/>
      <c r="AD253" s="14"/>
      <c r="AE253" s="14"/>
      <c r="AF253" s="15"/>
      <c r="AG253" s="15"/>
      <c r="AH253" s="15"/>
      <c r="AI253" s="15"/>
      <c r="AJ253" s="15"/>
      <c r="AK253" s="15"/>
      <c r="AL253" s="15"/>
    </row>
    <row r="254" spans="1:38" s="16" customFormat="1" ht="45">
      <c r="A254" s="95" t="s">
        <v>18</v>
      </c>
      <c r="B254" s="54" t="s">
        <v>945</v>
      </c>
      <c r="C254" s="55" t="s">
        <v>1861</v>
      </c>
      <c r="D254" s="56" t="s">
        <v>679</v>
      </c>
      <c r="E254" s="56" t="s">
        <v>1827</v>
      </c>
      <c r="F254" s="56" t="s">
        <v>1827</v>
      </c>
      <c r="G254" s="56" t="s">
        <v>2032</v>
      </c>
      <c r="H254" s="56" t="s">
        <v>1692</v>
      </c>
      <c r="I254" s="56" t="s">
        <v>298</v>
      </c>
      <c r="J254" s="57" t="s">
        <v>680</v>
      </c>
      <c r="K254" s="42">
        <v>610700</v>
      </c>
      <c r="L254" s="42">
        <v>610700</v>
      </c>
      <c r="M254" s="42" t="str">
        <f t="shared" si="6"/>
        <v>-</v>
      </c>
      <c r="N254" s="14"/>
      <c r="O254" s="14"/>
      <c r="P254" s="14"/>
      <c r="Q254" s="14"/>
      <c r="R254" s="14"/>
      <c r="S254" s="14"/>
      <c r="T254" s="14"/>
      <c r="U254" s="14"/>
      <c r="V254" s="14"/>
      <c r="W254" s="14"/>
      <c r="X254" s="14"/>
      <c r="Y254" s="14"/>
      <c r="Z254" s="14"/>
      <c r="AA254" s="14"/>
      <c r="AB254" s="14"/>
      <c r="AC254" s="14"/>
      <c r="AD254" s="14"/>
      <c r="AE254" s="14"/>
      <c r="AF254" s="15"/>
      <c r="AG254" s="15"/>
      <c r="AH254" s="15"/>
      <c r="AI254" s="15"/>
      <c r="AJ254" s="15"/>
      <c r="AK254" s="15"/>
      <c r="AL254" s="15"/>
    </row>
    <row r="255" spans="1:38" s="16" customFormat="1" ht="56.25">
      <c r="A255" s="95" t="s">
        <v>19</v>
      </c>
      <c r="B255" s="54" t="s">
        <v>945</v>
      </c>
      <c r="C255" s="55" t="s">
        <v>1861</v>
      </c>
      <c r="D255" s="56" t="s">
        <v>679</v>
      </c>
      <c r="E255" s="56" t="s">
        <v>1827</v>
      </c>
      <c r="F255" s="56" t="s">
        <v>1827</v>
      </c>
      <c r="G255" s="56" t="s">
        <v>2032</v>
      </c>
      <c r="H255" s="56" t="s">
        <v>1692</v>
      </c>
      <c r="I255" s="56" t="s">
        <v>1883</v>
      </c>
      <c r="J255" s="57" t="s">
        <v>680</v>
      </c>
      <c r="K255" s="42">
        <v>346000</v>
      </c>
      <c r="L255" s="42">
        <v>0</v>
      </c>
      <c r="M255" s="42">
        <f t="shared" si="6"/>
        <v>346000</v>
      </c>
      <c r="N255" s="14"/>
      <c r="O255" s="14"/>
      <c r="P255" s="14"/>
      <c r="Q255" s="14"/>
      <c r="R255" s="14"/>
      <c r="S255" s="14"/>
      <c r="T255" s="14"/>
      <c r="U255" s="14"/>
      <c r="V255" s="14"/>
      <c r="W255" s="14"/>
      <c r="X255" s="14"/>
      <c r="Y255" s="14"/>
      <c r="Z255" s="14"/>
      <c r="AA255" s="14"/>
      <c r="AB255" s="14"/>
      <c r="AC255" s="14"/>
      <c r="AD255" s="14"/>
      <c r="AE255" s="14"/>
      <c r="AF255" s="15"/>
      <c r="AG255" s="15"/>
      <c r="AH255" s="15"/>
      <c r="AI255" s="15"/>
      <c r="AJ255" s="15"/>
      <c r="AK255" s="15"/>
      <c r="AL255" s="15"/>
    </row>
    <row r="256" spans="1:38" s="16" customFormat="1" ht="45">
      <c r="A256" s="95" t="s">
        <v>20</v>
      </c>
      <c r="B256" s="54" t="s">
        <v>945</v>
      </c>
      <c r="C256" s="55" t="s">
        <v>1861</v>
      </c>
      <c r="D256" s="56" t="s">
        <v>679</v>
      </c>
      <c r="E256" s="56" t="s">
        <v>1827</v>
      </c>
      <c r="F256" s="56" t="s">
        <v>1827</v>
      </c>
      <c r="G256" s="56" t="s">
        <v>2032</v>
      </c>
      <c r="H256" s="56" t="s">
        <v>1692</v>
      </c>
      <c r="I256" s="56" t="s">
        <v>1837</v>
      </c>
      <c r="J256" s="57" t="s">
        <v>680</v>
      </c>
      <c r="K256" s="42">
        <f>54525400-701300</f>
        <v>53824100</v>
      </c>
      <c r="L256" s="42">
        <v>53824100</v>
      </c>
      <c r="M256" s="42" t="str">
        <f t="shared" si="6"/>
        <v>-</v>
      </c>
      <c r="N256" s="14"/>
      <c r="O256" s="14"/>
      <c r="P256" s="14"/>
      <c r="Q256" s="14"/>
      <c r="R256" s="14"/>
      <c r="S256" s="14"/>
      <c r="T256" s="14"/>
      <c r="U256" s="14"/>
      <c r="V256" s="14"/>
      <c r="W256" s="14"/>
      <c r="X256" s="14"/>
      <c r="Y256" s="14"/>
      <c r="Z256" s="14"/>
      <c r="AA256" s="14"/>
      <c r="AB256" s="14"/>
      <c r="AC256" s="14"/>
      <c r="AD256" s="14"/>
      <c r="AE256" s="14"/>
      <c r="AF256" s="15"/>
      <c r="AG256" s="15"/>
      <c r="AH256" s="15"/>
      <c r="AI256" s="15"/>
      <c r="AJ256" s="15"/>
      <c r="AK256" s="15"/>
      <c r="AL256" s="15"/>
    </row>
    <row r="257" spans="1:38" s="16" customFormat="1" ht="33.75">
      <c r="A257" s="95" t="s">
        <v>21</v>
      </c>
      <c r="B257" s="54" t="s">
        <v>945</v>
      </c>
      <c r="C257" s="55" t="s">
        <v>2012</v>
      </c>
      <c r="D257" s="56" t="s">
        <v>679</v>
      </c>
      <c r="E257" s="56" t="s">
        <v>1827</v>
      </c>
      <c r="F257" s="56" t="s">
        <v>1827</v>
      </c>
      <c r="G257" s="56" t="s">
        <v>2032</v>
      </c>
      <c r="H257" s="56" t="s">
        <v>1692</v>
      </c>
      <c r="I257" s="56" t="s">
        <v>362</v>
      </c>
      <c r="J257" s="57" t="s">
        <v>680</v>
      </c>
      <c r="K257" s="42">
        <v>4523100</v>
      </c>
      <c r="L257" s="42">
        <v>4523100</v>
      </c>
      <c r="M257" s="42" t="str">
        <f t="shared" si="6"/>
        <v>-</v>
      </c>
      <c r="N257" s="14"/>
      <c r="O257" s="14"/>
      <c r="P257" s="14"/>
      <c r="Q257" s="14"/>
      <c r="R257" s="14"/>
      <c r="S257" s="14"/>
      <c r="T257" s="14"/>
      <c r="U257" s="14"/>
      <c r="V257" s="14"/>
      <c r="W257" s="14"/>
      <c r="X257" s="14"/>
      <c r="Y257" s="14"/>
      <c r="Z257" s="14"/>
      <c r="AA257" s="14"/>
      <c r="AB257" s="14"/>
      <c r="AC257" s="14"/>
      <c r="AD257" s="14"/>
      <c r="AE257" s="14"/>
      <c r="AF257" s="15"/>
      <c r="AG257" s="15"/>
      <c r="AH257" s="15"/>
      <c r="AI257" s="15"/>
      <c r="AJ257" s="15"/>
      <c r="AK257" s="15"/>
      <c r="AL257" s="15"/>
    </row>
    <row r="258" spans="1:38" s="16" customFormat="1" ht="45">
      <c r="A258" s="95" t="s">
        <v>22</v>
      </c>
      <c r="B258" s="54" t="s">
        <v>945</v>
      </c>
      <c r="C258" s="55" t="s">
        <v>2012</v>
      </c>
      <c r="D258" s="56" t="s">
        <v>679</v>
      </c>
      <c r="E258" s="56" t="s">
        <v>1827</v>
      </c>
      <c r="F258" s="56" t="s">
        <v>1827</v>
      </c>
      <c r="G258" s="56" t="s">
        <v>2032</v>
      </c>
      <c r="H258" s="56" t="s">
        <v>1692</v>
      </c>
      <c r="I258" s="56" t="s">
        <v>361</v>
      </c>
      <c r="J258" s="57" t="s">
        <v>680</v>
      </c>
      <c r="K258" s="42">
        <v>11240</v>
      </c>
      <c r="L258" s="42">
        <v>11160</v>
      </c>
      <c r="M258" s="42">
        <f t="shared" si="6"/>
        <v>80</v>
      </c>
      <c r="N258" s="14"/>
      <c r="O258" s="14"/>
      <c r="P258" s="14"/>
      <c r="Q258" s="14"/>
      <c r="R258" s="14"/>
      <c r="S258" s="14"/>
      <c r="T258" s="14"/>
      <c r="U258" s="14"/>
      <c r="V258" s="14"/>
      <c r="W258" s="14"/>
      <c r="X258" s="14"/>
      <c r="Y258" s="14"/>
      <c r="Z258" s="14"/>
      <c r="AA258" s="14"/>
      <c r="AB258" s="14"/>
      <c r="AC258" s="14"/>
      <c r="AD258" s="14"/>
      <c r="AE258" s="14"/>
      <c r="AF258" s="15"/>
      <c r="AG258" s="15"/>
      <c r="AH258" s="15"/>
      <c r="AI258" s="15"/>
      <c r="AJ258" s="15"/>
      <c r="AK258" s="15"/>
      <c r="AL258" s="15"/>
    </row>
    <row r="259" spans="1:38" s="16" customFormat="1" ht="67.5">
      <c r="A259" s="95" t="s">
        <v>23</v>
      </c>
      <c r="B259" s="54" t="s">
        <v>945</v>
      </c>
      <c r="C259" s="55" t="s">
        <v>1861</v>
      </c>
      <c r="D259" s="56" t="s">
        <v>679</v>
      </c>
      <c r="E259" s="56" t="s">
        <v>1827</v>
      </c>
      <c r="F259" s="56" t="s">
        <v>1827</v>
      </c>
      <c r="G259" s="56" t="s">
        <v>2032</v>
      </c>
      <c r="H259" s="56" t="s">
        <v>1692</v>
      </c>
      <c r="I259" s="56" t="s">
        <v>520</v>
      </c>
      <c r="J259" s="57" t="s">
        <v>680</v>
      </c>
      <c r="K259" s="42">
        <v>375000</v>
      </c>
      <c r="L259" s="42">
        <v>375000</v>
      </c>
      <c r="M259" s="42" t="str">
        <f t="shared" si="6"/>
        <v>-</v>
      </c>
      <c r="N259" s="14"/>
      <c r="O259" s="14"/>
      <c r="P259" s="14"/>
      <c r="Q259" s="14"/>
      <c r="R259" s="14"/>
      <c r="S259" s="14"/>
      <c r="T259" s="14"/>
      <c r="U259" s="14"/>
      <c r="V259" s="14"/>
      <c r="W259" s="14"/>
      <c r="X259" s="14"/>
      <c r="Y259" s="14"/>
      <c r="Z259" s="14"/>
      <c r="AA259" s="14"/>
      <c r="AB259" s="14"/>
      <c r="AC259" s="14"/>
      <c r="AD259" s="14"/>
      <c r="AE259" s="14"/>
      <c r="AF259" s="15"/>
      <c r="AG259" s="15"/>
      <c r="AH259" s="15"/>
      <c r="AI259" s="15"/>
      <c r="AJ259" s="15"/>
      <c r="AK259" s="15"/>
      <c r="AL259" s="15"/>
    </row>
    <row r="260" spans="1:38" s="16" customFormat="1" ht="56.25">
      <c r="A260" s="95" t="s">
        <v>24</v>
      </c>
      <c r="B260" s="54" t="s">
        <v>945</v>
      </c>
      <c r="C260" s="55" t="s">
        <v>2016</v>
      </c>
      <c r="D260" s="56" t="s">
        <v>679</v>
      </c>
      <c r="E260" s="56" t="s">
        <v>1827</v>
      </c>
      <c r="F260" s="56" t="s">
        <v>1827</v>
      </c>
      <c r="G260" s="56" t="s">
        <v>2032</v>
      </c>
      <c r="H260" s="56" t="s">
        <v>1692</v>
      </c>
      <c r="I260" s="56" t="s">
        <v>360</v>
      </c>
      <c r="J260" s="57" t="s">
        <v>680</v>
      </c>
      <c r="K260" s="42">
        <v>387800</v>
      </c>
      <c r="L260" s="42">
        <v>387800</v>
      </c>
      <c r="M260" s="42" t="str">
        <f t="shared" si="6"/>
        <v>-</v>
      </c>
      <c r="N260" s="14"/>
      <c r="O260" s="14"/>
      <c r="P260" s="14"/>
      <c r="Q260" s="14"/>
      <c r="R260" s="14"/>
      <c r="S260" s="14"/>
      <c r="T260" s="14"/>
      <c r="U260" s="14"/>
      <c r="V260" s="14"/>
      <c r="W260" s="14"/>
      <c r="X260" s="14"/>
      <c r="Y260" s="14"/>
      <c r="Z260" s="14"/>
      <c r="AA260" s="14"/>
      <c r="AB260" s="14"/>
      <c r="AC260" s="14"/>
      <c r="AD260" s="14"/>
      <c r="AE260" s="14"/>
      <c r="AF260" s="15"/>
      <c r="AG260" s="15"/>
      <c r="AH260" s="15"/>
      <c r="AI260" s="15"/>
      <c r="AJ260" s="15"/>
      <c r="AK260" s="15"/>
      <c r="AL260" s="15"/>
    </row>
    <row r="261" spans="1:38" s="16" customFormat="1" ht="45">
      <c r="A261" s="95" t="s">
        <v>25</v>
      </c>
      <c r="B261" s="54" t="s">
        <v>945</v>
      </c>
      <c r="C261" s="55" t="s">
        <v>1861</v>
      </c>
      <c r="D261" s="56" t="s">
        <v>679</v>
      </c>
      <c r="E261" s="56" t="s">
        <v>1827</v>
      </c>
      <c r="F261" s="56" t="s">
        <v>1827</v>
      </c>
      <c r="G261" s="56" t="s">
        <v>2032</v>
      </c>
      <c r="H261" s="56" t="s">
        <v>1692</v>
      </c>
      <c r="I261" s="56" t="s">
        <v>604</v>
      </c>
      <c r="J261" s="57" t="s">
        <v>680</v>
      </c>
      <c r="K261" s="42">
        <v>100000</v>
      </c>
      <c r="L261" s="42">
        <v>100000</v>
      </c>
      <c r="M261" s="42" t="str">
        <f t="shared" si="6"/>
        <v>-</v>
      </c>
      <c r="N261" s="14"/>
      <c r="O261" s="14"/>
      <c r="P261" s="14"/>
      <c r="Q261" s="14"/>
      <c r="R261" s="14"/>
      <c r="S261" s="14"/>
      <c r="T261" s="14"/>
      <c r="U261" s="14"/>
      <c r="V261" s="14"/>
      <c r="W261" s="14"/>
      <c r="X261" s="14"/>
      <c r="Y261" s="14"/>
      <c r="Z261" s="14"/>
      <c r="AA261" s="14"/>
      <c r="AB261" s="14"/>
      <c r="AC261" s="14"/>
      <c r="AD261" s="14"/>
      <c r="AE261" s="14"/>
      <c r="AF261" s="15"/>
      <c r="AG261" s="15"/>
      <c r="AH261" s="15"/>
      <c r="AI261" s="15"/>
      <c r="AJ261" s="15"/>
      <c r="AK261" s="15"/>
      <c r="AL261" s="15"/>
    </row>
    <row r="262" spans="1:38" s="16" customFormat="1" ht="15">
      <c r="A262" s="95" t="s">
        <v>1644</v>
      </c>
      <c r="B262" s="54" t="s">
        <v>945</v>
      </c>
      <c r="C262" s="55" t="s">
        <v>1861</v>
      </c>
      <c r="D262" s="56" t="s">
        <v>679</v>
      </c>
      <c r="E262" s="56" t="s">
        <v>1827</v>
      </c>
      <c r="F262" s="56" t="s">
        <v>1827</v>
      </c>
      <c r="G262" s="56" t="s">
        <v>2032</v>
      </c>
      <c r="H262" s="56" t="s">
        <v>1692</v>
      </c>
      <c r="I262" s="56" t="s">
        <v>543</v>
      </c>
      <c r="J262" s="57" t="s">
        <v>680</v>
      </c>
      <c r="K262" s="42">
        <v>706300</v>
      </c>
      <c r="L262" s="42">
        <v>706300</v>
      </c>
      <c r="M262" s="42" t="str">
        <f t="shared" si="6"/>
        <v>-</v>
      </c>
      <c r="N262" s="14"/>
      <c r="O262" s="14"/>
      <c r="P262" s="14"/>
      <c r="Q262" s="14"/>
      <c r="R262" s="14"/>
      <c r="S262" s="14"/>
      <c r="T262" s="14"/>
      <c r="U262" s="14"/>
      <c r="V262" s="14"/>
      <c r="W262" s="14"/>
      <c r="X262" s="14"/>
      <c r="Y262" s="14"/>
      <c r="Z262" s="14"/>
      <c r="AA262" s="14"/>
      <c r="AB262" s="14"/>
      <c r="AC262" s="14"/>
      <c r="AD262" s="14"/>
      <c r="AE262" s="14"/>
      <c r="AF262" s="15"/>
      <c r="AG262" s="15"/>
      <c r="AH262" s="15"/>
      <c r="AI262" s="15"/>
      <c r="AJ262" s="15"/>
      <c r="AK262" s="15"/>
      <c r="AL262" s="15"/>
    </row>
    <row r="263" spans="1:38" s="16" customFormat="1" ht="56.25">
      <c r="A263" s="95" t="s">
        <v>26</v>
      </c>
      <c r="B263" s="54" t="s">
        <v>945</v>
      </c>
      <c r="C263" s="55" t="s">
        <v>1598</v>
      </c>
      <c r="D263" s="56" t="s">
        <v>679</v>
      </c>
      <c r="E263" s="56" t="s">
        <v>1827</v>
      </c>
      <c r="F263" s="56" t="s">
        <v>1827</v>
      </c>
      <c r="G263" s="56" t="s">
        <v>2032</v>
      </c>
      <c r="H263" s="56" t="s">
        <v>1692</v>
      </c>
      <c r="I263" s="56" t="s">
        <v>54</v>
      </c>
      <c r="J263" s="57" t="s">
        <v>680</v>
      </c>
      <c r="K263" s="42">
        <v>93837200</v>
      </c>
      <c r="L263" s="42">
        <v>93420690</v>
      </c>
      <c r="M263" s="42">
        <f t="shared" si="6"/>
        <v>416510</v>
      </c>
      <c r="N263" s="14"/>
      <c r="O263" s="14"/>
      <c r="P263" s="14"/>
      <c r="Q263" s="14"/>
      <c r="R263" s="14"/>
      <c r="S263" s="14"/>
      <c r="T263" s="14"/>
      <c r="U263" s="14"/>
      <c r="V263" s="14"/>
      <c r="W263" s="14"/>
      <c r="X263" s="14"/>
      <c r="Y263" s="14"/>
      <c r="Z263" s="14"/>
      <c r="AA263" s="14"/>
      <c r="AB263" s="14"/>
      <c r="AC263" s="14"/>
      <c r="AD263" s="14"/>
      <c r="AE263" s="14"/>
      <c r="AF263" s="15"/>
      <c r="AG263" s="15"/>
      <c r="AH263" s="15"/>
      <c r="AI263" s="15"/>
      <c r="AJ263" s="15"/>
      <c r="AK263" s="15"/>
      <c r="AL263" s="15"/>
    </row>
    <row r="264" spans="1:38" s="16" customFormat="1" ht="22.5">
      <c r="A264" s="95" t="s">
        <v>1803</v>
      </c>
      <c r="B264" s="54" t="s">
        <v>945</v>
      </c>
      <c r="C264" s="55" t="s">
        <v>1861</v>
      </c>
      <c r="D264" s="56" t="s">
        <v>679</v>
      </c>
      <c r="E264" s="56" t="s">
        <v>1827</v>
      </c>
      <c r="F264" s="56" t="s">
        <v>1827</v>
      </c>
      <c r="G264" s="56" t="s">
        <v>2032</v>
      </c>
      <c r="H264" s="56" t="s">
        <v>1692</v>
      </c>
      <c r="I264" s="56" t="s">
        <v>688</v>
      </c>
      <c r="J264" s="57" t="s">
        <v>680</v>
      </c>
      <c r="K264" s="42">
        <v>356200</v>
      </c>
      <c r="L264" s="42">
        <v>356200</v>
      </c>
      <c r="M264" s="42" t="str">
        <f t="shared" si="6"/>
        <v>-</v>
      </c>
      <c r="N264" s="14"/>
      <c r="O264" s="14"/>
      <c r="P264" s="14"/>
      <c r="Q264" s="14"/>
      <c r="R264" s="14"/>
      <c r="S264" s="14"/>
      <c r="T264" s="14"/>
      <c r="U264" s="14"/>
      <c r="V264" s="14"/>
      <c r="W264" s="14"/>
      <c r="X264" s="14"/>
      <c r="Y264" s="14"/>
      <c r="Z264" s="14"/>
      <c r="AA264" s="14"/>
      <c r="AB264" s="14"/>
      <c r="AC264" s="14"/>
      <c r="AD264" s="14"/>
      <c r="AE264" s="14"/>
      <c r="AF264" s="15"/>
      <c r="AG264" s="15"/>
      <c r="AH264" s="15"/>
      <c r="AI264" s="15"/>
      <c r="AJ264" s="15"/>
      <c r="AK264" s="15"/>
      <c r="AL264" s="15"/>
    </row>
    <row r="265" spans="1:38" s="16" customFormat="1" ht="22.5">
      <c r="A265" s="95" t="s">
        <v>27</v>
      </c>
      <c r="B265" s="54" t="s">
        <v>945</v>
      </c>
      <c r="C265" s="55" t="s">
        <v>1861</v>
      </c>
      <c r="D265" s="56" t="s">
        <v>679</v>
      </c>
      <c r="E265" s="56" t="s">
        <v>1827</v>
      </c>
      <c r="F265" s="56" t="s">
        <v>1827</v>
      </c>
      <c r="G265" s="56" t="s">
        <v>2032</v>
      </c>
      <c r="H265" s="56" t="s">
        <v>1692</v>
      </c>
      <c r="I265" s="56" t="s">
        <v>1838</v>
      </c>
      <c r="J265" s="57" t="s">
        <v>680</v>
      </c>
      <c r="K265" s="42">
        <v>232800</v>
      </c>
      <c r="L265" s="42">
        <v>232800</v>
      </c>
      <c r="M265" s="42" t="str">
        <f t="shared" si="6"/>
        <v>-</v>
      </c>
      <c r="N265" s="14"/>
      <c r="O265" s="14"/>
      <c r="P265" s="14"/>
      <c r="Q265" s="14"/>
      <c r="R265" s="14"/>
      <c r="S265" s="14"/>
      <c r="T265" s="14"/>
      <c r="U265" s="14"/>
      <c r="V265" s="14"/>
      <c r="W265" s="14"/>
      <c r="X265" s="14"/>
      <c r="Y265" s="14"/>
      <c r="Z265" s="14"/>
      <c r="AA265" s="14"/>
      <c r="AB265" s="14"/>
      <c r="AC265" s="14"/>
      <c r="AD265" s="14"/>
      <c r="AE265" s="14"/>
      <c r="AF265" s="15"/>
      <c r="AG265" s="15"/>
      <c r="AH265" s="15"/>
      <c r="AI265" s="15"/>
      <c r="AJ265" s="15"/>
      <c r="AK265" s="15"/>
      <c r="AL265" s="15"/>
    </row>
    <row r="266" spans="1:38" s="16" customFormat="1" ht="33.75">
      <c r="A266" s="95" t="s">
        <v>55</v>
      </c>
      <c r="B266" s="54" t="s">
        <v>945</v>
      </c>
      <c r="C266" s="55" t="s">
        <v>1791</v>
      </c>
      <c r="D266" s="56" t="s">
        <v>679</v>
      </c>
      <c r="E266" s="56" t="s">
        <v>1827</v>
      </c>
      <c r="F266" s="56" t="s">
        <v>1827</v>
      </c>
      <c r="G266" s="56" t="s">
        <v>2032</v>
      </c>
      <c r="H266" s="56" t="s">
        <v>1692</v>
      </c>
      <c r="I266" s="56" t="s">
        <v>56</v>
      </c>
      <c r="J266" s="57" t="s">
        <v>680</v>
      </c>
      <c r="K266" s="42">
        <v>947900</v>
      </c>
      <c r="L266" s="42">
        <v>947900</v>
      </c>
      <c r="M266" s="42" t="str">
        <f t="shared" si="6"/>
        <v>-</v>
      </c>
      <c r="N266" s="14"/>
      <c r="O266" s="14"/>
      <c r="P266" s="14"/>
      <c r="Q266" s="14"/>
      <c r="R266" s="14"/>
      <c r="S266" s="14"/>
      <c r="T266" s="14"/>
      <c r="U266" s="14"/>
      <c r="V266" s="14"/>
      <c r="W266" s="14"/>
      <c r="X266" s="14"/>
      <c r="Y266" s="14"/>
      <c r="Z266" s="14"/>
      <c r="AA266" s="14"/>
      <c r="AB266" s="14"/>
      <c r="AC266" s="14"/>
      <c r="AD266" s="14"/>
      <c r="AE266" s="14"/>
      <c r="AF266" s="15"/>
      <c r="AG266" s="15"/>
      <c r="AH266" s="15"/>
      <c r="AI266" s="15"/>
      <c r="AJ266" s="15"/>
      <c r="AK266" s="15"/>
      <c r="AL266" s="15"/>
    </row>
    <row r="267" spans="1:38" s="16" customFormat="1" ht="33.75">
      <c r="A267" s="95" t="s">
        <v>521</v>
      </c>
      <c r="B267" s="54" t="s">
        <v>945</v>
      </c>
      <c r="C267" s="55" t="s">
        <v>2012</v>
      </c>
      <c r="D267" s="56" t="s">
        <v>679</v>
      </c>
      <c r="E267" s="56" t="s">
        <v>1827</v>
      </c>
      <c r="F267" s="56" t="s">
        <v>1827</v>
      </c>
      <c r="G267" s="56" t="s">
        <v>2032</v>
      </c>
      <c r="H267" s="56" t="s">
        <v>1692</v>
      </c>
      <c r="I267" s="56" t="s">
        <v>522</v>
      </c>
      <c r="J267" s="57" t="s">
        <v>680</v>
      </c>
      <c r="K267" s="42">
        <v>2691500</v>
      </c>
      <c r="L267" s="42">
        <v>2691500</v>
      </c>
      <c r="M267" s="42" t="str">
        <f t="shared" si="6"/>
        <v>-</v>
      </c>
      <c r="N267" s="14"/>
      <c r="O267" s="14"/>
      <c r="P267" s="14"/>
      <c r="Q267" s="14"/>
      <c r="R267" s="14"/>
      <c r="S267" s="14"/>
      <c r="T267" s="14"/>
      <c r="U267" s="14"/>
      <c r="V267" s="14"/>
      <c r="W267" s="14"/>
      <c r="X267" s="14"/>
      <c r="Y267" s="14"/>
      <c r="Z267" s="14"/>
      <c r="AA267" s="14"/>
      <c r="AB267" s="14"/>
      <c r="AC267" s="14"/>
      <c r="AD267" s="14"/>
      <c r="AE267" s="14"/>
      <c r="AF267" s="15"/>
      <c r="AG267" s="15"/>
      <c r="AH267" s="15"/>
      <c r="AI267" s="15"/>
      <c r="AJ267" s="15"/>
      <c r="AK267" s="15"/>
      <c r="AL267" s="15"/>
    </row>
    <row r="268" spans="1:38" s="16" customFormat="1" ht="123.75">
      <c r="A268" s="95" t="s">
        <v>28</v>
      </c>
      <c r="B268" s="54" t="s">
        <v>945</v>
      </c>
      <c r="C268" s="55" t="s">
        <v>1598</v>
      </c>
      <c r="D268" s="56" t="s">
        <v>679</v>
      </c>
      <c r="E268" s="56" t="s">
        <v>1827</v>
      </c>
      <c r="F268" s="56" t="s">
        <v>1827</v>
      </c>
      <c r="G268" s="56" t="s">
        <v>2032</v>
      </c>
      <c r="H268" s="56" t="s">
        <v>1692</v>
      </c>
      <c r="I268" s="56" t="s">
        <v>523</v>
      </c>
      <c r="J268" s="57" t="s">
        <v>680</v>
      </c>
      <c r="K268" s="42">
        <v>11700000</v>
      </c>
      <c r="L268" s="42">
        <v>11691415</v>
      </c>
      <c r="M268" s="42">
        <f t="shared" si="6"/>
        <v>8585</v>
      </c>
      <c r="N268" s="14"/>
      <c r="O268" s="14"/>
      <c r="P268" s="14"/>
      <c r="Q268" s="14"/>
      <c r="R268" s="14"/>
      <c r="S268" s="14"/>
      <c r="T268" s="14"/>
      <c r="U268" s="14"/>
      <c r="V268" s="14"/>
      <c r="W268" s="14"/>
      <c r="X268" s="14"/>
      <c r="Y268" s="14"/>
      <c r="Z268" s="14"/>
      <c r="AA268" s="14"/>
      <c r="AB268" s="14"/>
      <c r="AC268" s="14"/>
      <c r="AD268" s="14"/>
      <c r="AE268" s="14"/>
      <c r="AF268" s="15"/>
      <c r="AG268" s="15"/>
      <c r="AH268" s="15"/>
      <c r="AI268" s="15"/>
      <c r="AJ268" s="15"/>
      <c r="AK268" s="15"/>
      <c r="AL268" s="15"/>
    </row>
    <row r="269" spans="1:38" s="16" customFormat="1" ht="67.5">
      <c r="A269" s="95" t="s">
        <v>29</v>
      </c>
      <c r="B269" s="54" t="s">
        <v>945</v>
      </c>
      <c r="C269" s="55" t="s">
        <v>1598</v>
      </c>
      <c r="D269" s="56" t="s">
        <v>679</v>
      </c>
      <c r="E269" s="56" t="s">
        <v>1827</v>
      </c>
      <c r="F269" s="56" t="s">
        <v>1827</v>
      </c>
      <c r="G269" s="56" t="s">
        <v>2032</v>
      </c>
      <c r="H269" s="56" t="s">
        <v>1692</v>
      </c>
      <c r="I269" s="56" t="s">
        <v>250</v>
      </c>
      <c r="J269" s="57" t="s">
        <v>680</v>
      </c>
      <c r="K269" s="42">
        <f>3677400+1505800</f>
        <v>5183200</v>
      </c>
      <c r="L269" s="42">
        <v>4500000</v>
      </c>
      <c r="M269" s="42">
        <f t="shared" si="6"/>
        <v>683200</v>
      </c>
      <c r="N269" s="14"/>
      <c r="O269" s="14"/>
      <c r="P269" s="14"/>
      <c r="Q269" s="14"/>
      <c r="R269" s="14"/>
      <c r="S269" s="14"/>
      <c r="T269" s="14"/>
      <c r="U269" s="14"/>
      <c r="V269" s="14"/>
      <c r="W269" s="14"/>
      <c r="X269" s="14"/>
      <c r="Y269" s="14"/>
      <c r="Z269" s="14"/>
      <c r="AA269" s="14"/>
      <c r="AB269" s="14"/>
      <c r="AC269" s="14"/>
      <c r="AD269" s="14"/>
      <c r="AE269" s="14"/>
      <c r="AF269" s="15"/>
      <c r="AG269" s="15"/>
      <c r="AH269" s="15"/>
      <c r="AI269" s="15"/>
      <c r="AJ269" s="15"/>
      <c r="AK269" s="15"/>
      <c r="AL269" s="15"/>
    </row>
    <row r="270" spans="1:38" s="16" customFormat="1" ht="45">
      <c r="A270" s="95" t="s">
        <v>30</v>
      </c>
      <c r="B270" s="54" t="s">
        <v>945</v>
      </c>
      <c r="C270" s="55" t="s">
        <v>1598</v>
      </c>
      <c r="D270" s="56" t="s">
        <v>679</v>
      </c>
      <c r="E270" s="56" t="s">
        <v>1827</v>
      </c>
      <c r="F270" s="56" t="s">
        <v>1827</v>
      </c>
      <c r="G270" s="56" t="s">
        <v>2032</v>
      </c>
      <c r="H270" s="56" t="s">
        <v>1692</v>
      </c>
      <c r="I270" s="56" t="s">
        <v>605</v>
      </c>
      <c r="J270" s="57" t="s">
        <v>680</v>
      </c>
      <c r="K270" s="42">
        <v>3400000</v>
      </c>
      <c r="L270" s="42">
        <v>0</v>
      </c>
      <c r="M270" s="42">
        <f t="shared" si="6"/>
        <v>3400000</v>
      </c>
      <c r="N270" s="14"/>
      <c r="O270" s="14"/>
      <c r="P270" s="14"/>
      <c r="Q270" s="14"/>
      <c r="R270" s="14"/>
      <c r="S270" s="14"/>
      <c r="T270" s="14"/>
      <c r="U270" s="14"/>
      <c r="V270" s="14"/>
      <c r="W270" s="14"/>
      <c r="X270" s="14"/>
      <c r="Y270" s="14"/>
      <c r="Z270" s="14"/>
      <c r="AA270" s="14"/>
      <c r="AB270" s="14"/>
      <c r="AC270" s="14"/>
      <c r="AD270" s="14"/>
      <c r="AE270" s="14"/>
      <c r="AF270" s="15"/>
      <c r="AG270" s="15"/>
      <c r="AH270" s="15"/>
      <c r="AI270" s="15"/>
      <c r="AJ270" s="15"/>
      <c r="AK270" s="15"/>
      <c r="AL270" s="15"/>
    </row>
    <row r="271" spans="1:38" s="16" customFormat="1" ht="45">
      <c r="A271" s="95" t="s">
        <v>31</v>
      </c>
      <c r="B271" s="54" t="s">
        <v>945</v>
      </c>
      <c r="C271" s="55" t="s">
        <v>1598</v>
      </c>
      <c r="D271" s="56" t="s">
        <v>679</v>
      </c>
      <c r="E271" s="56" t="s">
        <v>1827</v>
      </c>
      <c r="F271" s="56" t="s">
        <v>1827</v>
      </c>
      <c r="G271" s="56" t="s">
        <v>2032</v>
      </c>
      <c r="H271" s="56" t="s">
        <v>1692</v>
      </c>
      <c r="I271" s="56" t="s">
        <v>671</v>
      </c>
      <c r="J271" s="57" t="s">
        <v>680</v>
      </c>
      <c r="K271" s="42">
        <v>2406900</v>
      </c>
      <c r="L271" s="42">
        <v>2311199</v>
      </c>
      <c r="M271" s="42">
        <f t="shared" si="6"/>
        <v>95701</v>
      </c>
      <c r="N271" s="14"/>
      <c r="O271" s="14"/>
      <c r="P271" s="14"/>
      <c r="Q271" s="14"/>
      <c r="R271" s="14"/>
      <c r="S271" s="14"/>
      <c r="T271" s="14"/>
      <c r="U271" s="14"/>
      <c r="V271" s="14"/>
      <c r="W271" s="14"/>
      <c r="X271" s="14"/>
      <c r="Y271" s="14"/>
      <c r="Z271" s="14"/>
      <c r="AA271" s="14"/>
      <c r="AB271" s="14"/>
      <c r="AC271" s="14"/>
      <c r="AD271" s="14"/>
      <c r="AE271" s="14"/>
      <c r="AF271" s="15"/>
      <c r="AG271" s="15"/>
      <c r="AH271" s="15"/>
      <c r="AI271" s="15"/>
      <c r="AJ271" s="15"/>
      <c r="AK271" s="15"/>
      <c r="AL271" s="15"/>
    </row>
    <row r="272" spans="1:38" s="16" customFormat="1" ht="67.5">
      <c r="A272" s="95" t="s">
        <v>32</v>
      </c>
      <c r="B272" s="54" t="s">
        <v>945</v>
      </c>
      <c r="C272" s="55" t="s">
        <v>1598</v>
      </c>
      <c r="D272" s="56" t="s">
        <v>679</v>
      </c>
      <c r="E272" s="56" t="s">
        <v>1827</v>
      </c>
      <c r="F272" s="56" t="s">
        <v>1827</v>
      </c>
      <c r="G272" s="56" t="s">
        <v>2032</v>
      </c>
      <c r="H272" s="56" t="s">
        <v>1692</v>
      </c>
      <c r="I272" s="56" t="s">
        <v>670</v>
      </c>
      <c r="J272" s="57" t="s">
        <v>680</v>
      </c>
      <c r="K272" s="42">
        <v>6477400</v>
      </c>
      <c r="L272" s="42">
        <v>5114300</v>
      </c>
      <c r="M272" s="42">
        <f t="shared" si="6"/>
        <v>1363100</v>
      </c>
      <c r="N272" s="14"/>
      <c r="O272" s="14"/>
      <c r="P272" s="14"/>
      <c r="Q272" s="14"/>
      <c r="R272" s="14"/>
      <c r="S272" s="14"/>
      <c r="T272" s="14"/>
      <c r="U272" s="14"/>
      <c r="V272" s="14"/>
      <c r="W272" s="14"/>
      <c r="X272" s="14"/>
      <c r="Y272" s="14"/>
      <c r="Z272" s="14"/>
      <c r="AA272" s="14"/>
      <c r="AB272" s="14"/>
      <c r="AC272" s="14"/>
      <c r="AD272" s="14"/>
      <c r="AE272" s="14"/>
      <c r="AF272" s="15"/>
      <c r="AG272" s="15"/>
      <c r="AH272" s="15"/>
      <c r="AI272" s="15"/>
      <c r="AJ272" s="15"/>
      <c r="AK272" s="15"/>
      <c r="AL272" s="15"/>
    </row>
    <row r="273" spans="1:38" s="16" customFormat="1" ht="56.25">
      <c r="A273" s="95" t="s">
        <v>33</v>
      </c>
      <c r="B273" s="54" t="s">
        <v>945</v>
      </c>
      <c r="C273" s="55" t="s">
        <v>1791</v>
      </c>
      <c r="D273" s="56" t="s">
        <v>679</v>
      </c>
      <c r="E273" s="56" t="s">
        <v>1827</v>
      </c>
      <c r="F273" s="56" t="s">
        <v>1827</v>
      </c>
      <c r="G273" s="56" t="s">
        <v>2032</v>
      </c>
      <c r="H273" s="56" t="s">
        <v>1692</v>
      </c>
      <c r="I273" s="56" t="s">
        <v>669</v>
      </c>
      <c r="J273" s="57" t="s">
        <v>680</v>
      </c>
      <c r="K273" s="42">
        <v>591460</v>
      </c>
      <c r="L273" s="42">
        <v>591460</v>
      </c>
      <c r="M273" s="42" t="str">
        <f t="shared" si="6"/>
        <v>-</v>
      </c>
      <c r="N273" s="14"/>
      <c r="O273" s="14"/>
      <c r="P273" s="14"/>
      <c r="Q273" s="14"/>
      <c r="R273" s="14"/>
      <c r="S273" s="14"/>
      <c r="T273" s="14"/>
      <c r="U273" s="14"/>
      <c r="V273" s="14"/>
      <c r="W273" s="14"/>
      <c r="X273" s="14"/>
      <c r="Y273" s="14"/>
      <c r="Z273" s="14"/>
      <c r="AA273" s="14"/>
      <c r="AB273" s="14"/>
      <c r="AC273" s="14"/>
      <c r="AD273" s="14"/>
      <c r="AE273" s="14"/>
      <c r="AF273" s="15"/>
      <c r="AG273" s="15"/>
      <c r="AH273" s="15"/>
      <c r="AI273" s="15"/>
      <c r="AJ273" s="15"/>
      <c r="AK273" s="15"/>
      <c r="AL273" s="15"/>
    </row>
    <row r="274" spans="1:38" s="16" customFormat="1" ht="15">
      <c r="A274" s="96" t="s">
        <v>1423</v>
      </c>
      <c r="B274" s="32" t="s">
        <v>945</v>
      </c>
      <c r="C274" s="49" t="s">
        <v>1819</v>
      </c>
      <c r="D274" s="50" t="s">
        <v>679</v>
      </c>
      <c r="E274" s="50" t="s">
        <v>1827</v>
      </c>
      <c r="F274" s="50" t="s">
        <v>1693</v>
      </c>
      <c r="G274" s="50" t="s">
        <v>1819</v>
      </c>
      <c r="H274" s="50" t="s">
        <v>1821</v>
      </c>
      <c r="I274" s="50" t="s">
        <v>1822</v>
      </c>
      <c r="J274" s="51" t="s">
        <v>680</v>
      </c>
      <c r="K274" s="52">
        <f>K275+K277+K279+K281+K330+K332+K336+K338</f>
        <v>3320866309</v>
      </c>
      <c r="L274" s="52">
        <f>L275+L277+L279+L281+L330+L332+L336+L338</f>
        <v>3285575039.6</v>
      </c>
      <c r="M274" s="52">
        <f aca="true" t="shared" si="7" ref="M274:M337">IF(K274-L274&gt;0,K274-L274,"-")</f>
        <v>35291269.400000095</v>
      </c>
      <c r="N274" s="14"/>
      <c r="O274" s="14"/>
      <c r="P274" s="14"/>
      <c r="Q274" s="14"/>
      <c r="R274" s="14"/>
      <c r="S274" s="14"/>
      <c r="T274" s="14"/>
      <c r="U274" s="14"/>
      <c r="V274" s="14"/>
      <c r="W274" s="14"/>
      <c r="X274" s="14"/>
      <c r="Y274" s="14"/>
      <c r="Z274" s="14"/>
      <c r="AA274" s="14"/>
      <c r="AB274" s="14"/>
      <c r="AC274" s="14"/>
      <c r="AD274" s="14"/>
      <c r="AE274" s="14"/>
      <c r="AF274" s="15"/>
      <c r="AG274" s="15"/>
      <c r="AH274" s="15"/>
      <c r="AI274" s="15"/>
      <c r="AJ274" s="15"/>
      <c r="AK274" s="15"/>
      <c r="AL274" s="15"/>
    </row>
    <row r="275" spans="1:38" s="16" customFormat="1" ht="22.5">
      <c r="A275" s="96" t="s">
        <v>1647</v>
      </c>
      <c r="B275" s="32" t="s">
        <v>945</v>
      </c>
      <c r="C275" s="49" t="s">
        <v>2014</v>
      </c>
      <c r="D275" s="50" t="s">
        <v>679</v>
      </c>
      <c r="E275" s="50" t="s">
        <v>1827</v>
      </c>
      <c r="F275" s="50" t="s">
        <v>1693</v>
      </c>
      <c r="G275" s="50" t="s">
        <v>2030</v>
      </c>
      <c r="H275" s="50" t="s">
        <v>1821</v>
      </c>
      <c r="I275" s="50" t="s">
        <v>1822</v>
      </c>
      <c r="J275" s="51" t="s">
        <v>680</v>
      </c>
      <c r="K275" s="52">
        <f>K276</f>
        <v>7971300</v>
      </c>
      <c r="L275" s="52">
        <f>L276</f>
        <v>7971300</v>
      </c>
      <c r="M275" s="52" t="str">
        <f t="shared" si="7"/>
        <v>-</v>
      </c>
      <c r="N275" s="14"/>
      <c r="O275" s="14"/>
      <c r="P275" s="14"/>
      <c r="Q275" s="14"/>
      <c r="R275" s="14"/>
      <c r="S275" s="14"/>
      <c r="T275" s="14"/>
      <c r="U275" s="14"/>
      <c r="V275" s="14"/>
      <c r="W275" s="14"/>
      <c r="X275" s="14"/>
      <c r="Y275" s="14"/>
      <c r="Z275" s="14"/>
      <c r="AA275" s="14"/>
      <c r="AB275" s="14"/>
      <c r="AC275" s="14"/>
      <c r="AD275" s="14"/>
      <c r="AE275" s="14"/>
      <c r="AF275" s="15"/>
      <c r="AG275" s="15"/>
      <c r="AH275" s="15"/>
      <c r="AI275" s="15"/>
      <c r="AJ275" s="15"/>
      <c r="AK275" s="15"/>
      <c r="AL275" s="15"/>
    </row>
    <row r="276" spans="1:38" s="16" customFormat="1" ht="22.5">
      <c r="A276" s="95" t="s">
        <v>1809</v>
      </c>
      <c r="B276" s="54" t="s">
        <v>945</v>
      </c>
      <c r="C276" s="55" t="s">
        <v>2014</v>
      </c>
      <c r="D276" s="56" t="s">
        <v>679</v>
      </c>
      <c r="E276" s="56" t="s">
        <v>1827</v>
      </c>
      <c r="F276" s="56" t="s">
        <v>1693</v>
      </c>
      <c r="G276" s="56" t="s">
        <v>2030</v>
      </c>
      <c r="H276" s="56" t="s">
        <v>1692</v>
      </c>
      <c r="I276" s="56" t="s">
        <v>1822</v>
      </c>
      <c r="J276" s="57" t="s">
        <v>680</v>
      </c>
      <c r="K276" s="42">
        <f>7952900+18400</f>
        <v>7971300</v>
      </c>
      <c r="L276" s="42">
        <v>7971300</v>
      </c>
      <c r="M276" s="42" t="str">
        <f t="shared" si="7"/>
        <v>-</v>
      </c>
      <c r="N276" s="14"/>
      <c r="O276" s="14"/>
      <c r="P276" s="14"/>
      <c r="Q276" s="14"/>
      <c r="R276" s="14"/>
      <c r="S276" s="14"/>
      <c r="T276" s="14"/>
      <c r="U276" s="14"/>
      <c r="V276" s="14"/>
      <c r="W276" s="14"/>
      <c r="X276" s="14"/>
      <c r="Y276" s="14"/>
      <c r="Z276" s="14"/>
      <c r="AA276" s="14"/>
      <c r="AB276" s="14"/>
      <c r="AC276" s="14"/>
      <c r="AD276" s="14"/>
      <c r="AE276" s="14"/>
      <c r="AF276" s="15"/>
      <c r="AG276" s="15"/>
      <c r="AH276" s="15"/>
      <c r="AI276" s="15"/>
      <c r="AJ276" s="15"/>
      <c r="AK276" s="15"/>
      <c r="AL276" s="15"/>
    </row>
    <row r="277" spans="1:38" s="16" customFormat="1" ht="33.75">
      <c r="A277" s="96" t="s">
        <v>34</v>
      </c>
      <c r="B277" s="32" t="s">
        <v>945</v>
      </c>
      <c r="C277" s="49" t="s">
        <v>1861</v>
      </c>
      <c r="D277" s="50" t="s">
        <v>679</v>
      </c>
      <c r="E277" s="50" t="s">
        <v>1827</v>
      </c>
      <c r="F277" s="50" t="s">
        <v>1693</v>
      </c>
      <c r="G277" s="50" t="s">
        <v>1990</v>
      </c>
      <c r="H277" s="50" t="s">
        <v>1821</v>
      </c>
      <c r="I277" s="50" t="s">
        <v>1822</v>
      </c>
      <c r="J277" s="51" t="s">
        <v>680</v>
      </c>
      <c r="K277" s="52">
        <f>K278</f>
        <v>5000</v>
      </c>
      <c r="L277" s="52">
        <f>L278</f>
        <v>5000</v>
      </c>
      <c r="M277" s="52" t="str">
        <f t="shared" si="7"/>
        <v>-</v>
      </c>
      <c r="N277" s="14"/>
      <c r="O277" s="14"/>
      <c r="P277" s="14"/>
      <c r="Q277" s="14"/>
      <c r="R277" s="14"/>
      <c r="S277" s="14"/>
      <c r="T277" s="14"/>
      <c r="U277" s="14"/>
      <c r="V277" s="14"/>
      <c r="W277" s="14"/>
      <c r="X277" s="14"/>
      <c r="Y277" s="14"/>
      <c r="Z277" s="14"/>
      <c r="AA277" s="14"/>
      <c r="AB277" s="14"/>
      <c r="AC277" s="14"/>
      <c r="AD277" s="14"/>
      <c r="AE277" s="14"/>
      <c r="AF277" s="15"/>
      <c r="AG277" s="15"/>
      <c r="AH277" s="15"/>
      <c r="AI277" s="15"/>
      <c r="AJ277" s="15"/>
      <c r="AK277" s="15"/>
      <c r="AL277" s="15"/>
    </row>
    <row r="278" spans="1:38" s="16" customFormat="1" ht="33.75">
      <c r="A278" s="95" t="s">
        <v>35</v>
      </c>
      <c r="B278" s="54" t="s">
        <v>945</v>
      </c>
      <c r="C278" s="55" t="s">
        <v>1861</v>
      </c>
      <c r="D278" s="56" t="s">
        <v>679</v>
      </c>
      <c r="E278" s="56" t="s">
        <v>1827</v>
      </c>
      <c r="F278" s="56" t="s">
        <v>1693</v>
      </c>
      <c r="G278" s="56" t="s">
        <v>1990</v>
      </c>
      <c r="H278" s="56" t="s">
        <v>1692</v>
      </c>
      <c r="I278" s="56" t="s">
        <v>1822</v>
      </c>
      <c r="J278" s="57" t="s">
        <v>680</v>
      </c>
      <c r="K278" s="42">
        <f>20200+29600-44800</f>
        <v>5000</v>
      </c>
      <c r="L278" s="42">
        <v>5000</v>
      </c>
      <c r="M278" s="42" t="str">
        <f t="shared" si="7"/>
        <v>-</v>
      </c>
      <c r="N278" s="14"/>
      <c r="O278" s="14"/>
      <c r="P278" s="14"/>
      <c r="Q278" s="14"/>
      <c r="R278" s="14"/>
      <c r="S278" s="14"/>
      <c r="T278" s="14"/>
      <c r="U278" s="14"/>
      <c r="V278" s="14"/>
      <c r="W278" s="14"/>
      <c r="X278" s="14"/>
      <c r="Y278" s="14"/>
      <c r="Z278" s="14"/>
      <c r="AA278" s="14"/>
      <c r="AB278" s="14"/>
      <c r="AC278" s="14"/>
      <c r="AD278" s="14"/>
      <c r="AE278" s="14"/>
      <c r="AF278" s="15"/>
      <c r="AG278" s="15"/>
      <c r="AH278" s="15"/>
      <c r="AI278" s="15"/>
      <c r="AJ278" s="15"/>
      <c r="AK278" s="15"/>
      <c r="AL278" s="15"/>
    </row>
    <row r="279" spans="1:38" s="16" customFormat="1" ht="22.5">
      <c r="A279" s="96" t="s">
        <v>1810</v>
      </c>
      <c r="B279" s="32" t="s">
        <v>945</v>
      </c>
      <c r="C279" s="49" t="s">
        <v>1861</v>
      </c>
      <c r="D279" s="50" t="s">
        <v>679</v>
      </c>
      <c r="E279" s="50" t="s">
        <v>1827</v>
      </c>
      <c r="F279" s="50" t="s">
        <v>1693</v>
      </c>
      <c r="G279" s="50" t="s">
        <v>2026</v>
      </c>
      <c r="H279" s="50" t="s">
        <v>1821</v>
      </c>
      <c r="I279" s="50" t="s">
        <v>1822</v>
      </c>
      <c r="J279" s="51" t="s">
        <v>680</v>
      </c>
      <c r="K279" s="52">
        <f>K280</f>
        <v>8104300</v>
      </c>
      <c r="L279" s="52">
        <f>L280</f>
        <v>8104300</v>
      </c>
      <c r="M279" s="52" t="str">
        <f t="shared" si="7"/>
        <v>-</v>
      </c>
      <c r="N279" s="14"/>
      <c r="O279" s="14"/>
      <c r="P279" s="14"/>
      <c r="Q279" s="14"/>
      <c r="R279" s="14"/>
      <c r="S279" s="14"/>
      <c r="T279" s="14"/>
      <c r="U279" s="14"/>
      <c r="V279" s="14"/>
      <c r="W279" s="14"/>
      <c r="X279" s="14"/>
      <c r="Y279" s="14"/>
      <c r="Z279" s="14"/>
      <c r="AA279" s="14"/>
      <c r="AB279" s="14"/>
      <c r="AC279" s="14"/>
      <c r="AD279" s="14"/>
      <c r="AE279" s="14"/>
      <c r="AF279" s="15"/>
      <c r="AG279" s="15"/>
      <c r="AH279" s="15"/>
      <c r="AI279" s="15"/>
      <c r="AJ279" s="15"/>
      <c r="AK279" s="15"/>
      <c r="AL279" s="15"/>
    </row>
    <row r="280" spans="1:38" s="16" customFormat="1" ht="22.5">
      <c r="A280" s="95" t="s">
        <v>1811</v>
      </c>
      <c r="B280" s="54" t="s">
        <v>945</v>
      </c>
      <c r="C280" s="55" t="s">
        <v>1861</v>
      </c>
      <c r="D280" s="56" t="s">
        <v>679</v>
      </c>
      <c r="E280" s="56" t="s">
        <v>1827</v>
      </c>
      <c r="F280" s="56" t="s">
        <v>1693</v>
      </c>
      <c r="G280" s="56" t="s">
        <v>2026</v>
      </c>
      <c r="H280" s="56" t="s">
        <v>1692</v>
      </c>
      <c r="I280" s="56" t="s">
        <v>1822</v>
      </c>
      <c r="J280" s="57" t="s">
        <v>680</v>
      </c>
      <c r="K280" s="42">
        <f>8252000-192700+45000</f>
        <v>8104300</v>
      </c>
      <c r="L280" s="42">
        <v>8104300</v>
      </c>
      <c r="M280" s="42" t="str">
        <f t="shared" si="7"/>
        <v>-</v>
      </c>
      <c r="N280" s="14"/>
      <c r="O280" s="14"/>
      <c r="P280" s="14"/>
      <c r="Q280" s="14"/>
      <c r="R280" s="14"/>
      <c r="S280" s="14"/>
      <c r="T280" s="14"/>
      <c r="U280" s="14"/>
      <c r="V280" s="14"/>
      <c r="W280" s="14"/>
      <c r="X280" s="14"/>
      <c r="Y280" s="14"/>
      <c r="Z280" s="14"/>
      <c r="AA280" s="14"/>
      <c r="AB280" s="14"/>
      <c r="AC280" s="14"/>
      <c r="AD280" s="14"/>
      <c r="AE280" s="14"/>
      <c r="AF280" s="15"/>
      <c r="AG280" s="15"/>
      <c r="AH280" s="15"/>
      <c r="AI280" s="15"/>
      <c r="AJ280" s="15"/>
      <c r="AK280" s="15"/>
      <c r="AL280" s="15"/>
    </row>
    <row r="281" spans="1:38" s="16" customFormat="1" ht="22.5">
      <c r="A281" s="96" t="s">
        <v>1782</v>
      </c>
      <c r="B281" s="32" t="s">
        <v>945</v>
      </c>
      <c r="C281" s="49" t="s">
        <v>1819</v>
      </c>
      <c r="D281" s="50" t="s">
        <v>679</v>
      </c>
      <c r="E281" s="50" t="s">
        <v>1827</v>
      </c>
      <c r="F281" s="50" t="s">
        <v>1693</v>
      </c>
      <c r="G281" s="50" t="s">
        <v>1963</v>
      </c>
      <c r="H281" s="50" t="s">
        <v>1821</v>
      </c>
      <c r="I281" s="50" t="s">
        <v>1822</v>
      </c>
      <c r="J281" s="51" t="s">
        <v>680</v>
      </c>
      <c r="K281" s="52">
        <f>K282</f>
        <v>2947474409</v>
      </c>
      <c r="L281" s="52">
        <f>L282</f>
        <v>2912780439.6</v>
      </c>
      <c r="M281" s="52">
        <f t="shared" si="7"/>
        <v>34693969.400000095</v>
      </c>
      <c r="N281" s="14"/>
      <c r="O281" s="14"/>
      <c r="P281" s="14"/>
      <c r="Q281" s="14"/>
      <c r="R281" s="14"/>
      <c r="S281" s="14"/>
      <c r="T281" s="14"/>
      <c r="U281" s="14"/>
      <c r="V281" s="14"/>
      <c r="W281" s="14"/>
      <c r="X281" s="14"/>
      <c r="Y281" s="14"/>
      <c r="Z281" s="14"/>
      <c r="AA281" s="14"/>
      <c r="AB281" s="14"/>
      <c r="AC281" s="14"/>
      <c r="AD281" s="14"/>
      <c r="AE281" s="14"/>
      <c r="AF281" s="15"/>
      <c r="AG281" s="15"/>
      <c r="AH281" s="15"/>
      <c r="AI281" s="15"/>
      <c r="AJ281" s="15"/>
      <c r="AK281" s="15"/>
      <c r="AL281" s="15"/>
    </row>
    <row r="282" spans="1:38" s="16" customFormat="1" ht="22.5">
      <c r="A282" s="53" t="s">
        <v>1812</v>
      </c>
      <c r="B282" s="54" t="s">
        <v>945</v>
      </c>
      <c r="C282" s="77" t="s">
        <v>1819</v>
      </c>
      <c r="D282" s="78" t="s">
        <v>679</v>
      </c>
      <c r="E282" s="78" t="s">
        <v>1827</v>
      </c>
      <c r="F282" s="78" t="s">
        <v>1693</v>
      </c>
      <c r="G282" s="78" t="s">
        <v>1963</v>
      </c>
      <c r="H282" s="78" t="s">
        <v>1692</v>
      </c>
      <c r="I282" s="78" t="s">
        <v>1822</v>
      </c>
      <c r="J282" s="79" t="s">
        <v>680</v>
      </c>
      <c r="K282" s="42">
        <f>SUM(K283:K329)</f>
        <v>2947474409</v>
      </c>
      <c r="L282" s="42">
        <f>SUM(L283:L329)</f>
        <v>2912780439.6</v>
      </c>
      <c r="M282" s="42">
        <f t="shared" si="7"/>
        <v>34693969.400000095</v>
      </c>
      <c r="N282" s="14"/>
      <c r="O282" s="14"/>
      <c r="P282" s="14"/>
      <c r="Q282" s="14"/>
      <c r="R282" s="14"/>
      <c r="S282" s="14"/>
      <c r="T282" s="14"/>
      <c r="U282" s="14"/>
      <c r="V282" s="14"/>
      <c r="W282" s="14"/>
      <c r="X282" s="14"/>
      <c r="Y282" s="14"/>
      <c r="Z282" s="14"/>
      <c r="AA282" s="14"/>
      <c r="AB282" s="14"/>
      <c r="AC282" s="14"/>
      <c r="AD282" s="14"/>
      <c r="AE282" s="14"/>
      <c r="AF282" s="15"/>
      <c r="AG282" s="15"/>
      <c r="AH282" s="15"/>
      <c r="AI282" s="15"/>
      <c r="AJ282" s="15"/>
      <c r="AK282" s="15"/>
      <c r="AL282" s="15"/>
    </row>
    <row r="283" spans="1:38" s="16" customFormat="1" ht="33.75">
      <c r="A283" s="53" t="s">
        <v>1804</v>
      </c>
      <c r="B283" s="54" t="s">
        <v>945</v>
      </c>
      <c r="C283" s="77" t="s">
        <v>2015</v>
      </c>
      <c r="D283" s="78" t="s">
        <v>679</v>
      </c>
      <c r="E283" s="78" t="s">
        <v>1827</v>
      </c>
      <c r="F283" s="78" t="s">
        <v>1693</v>
      </c>
      <c r="G283" s="78" t="s">
        <v>1963</v>
      </c>
      <c r="H283" s="78" t="s">
        <v>1692</v>
      </c>
      <c r="I283" s="78" t="s">
        <v>1805</v>
      </c>
      <c r="J283" s="79" t="s">
        <v>680</v>
      </c>
      <c r="K283" s="42">
        <v>1760600</v>
      </c>
      <c r="L283" s="42">
        <v>1095800</v>
      </c>
      <c r="M283" s="42">
        <f t="shared" si="7"/>
        <v>664800</v>
      </c>
      <c r="N283" s="14"/>
      <c r="O283" s="14"/>
      <c r="P283" s="14"/>
      <c r="Q283" s="14"/>
      <c r="R283" s="14"/>
      <c r="S283" s="14"/>
      <c r="T283" s="14"/>
      <c r="U283" s="14"/>
      <c r="V283" s="14"/>
      <c r="W283" s="14"/>
      <c r="X283" s="14"/>
      <c r="Y283" s="14"/>
      <c r="Z283" s="14"/>
      <c r="AA283" s="14"/>
      <c r="AB283" s="14"/>
      <c r="AC283" s="14"/>
      <c r="AD283" s="14"/>
      <c r="AE283" s="14"/>
      <c r="AF283" s="15"/>
      <c r="AG283" s="15"/>
      <c r="AH283" s="15"/>
      <c r="AI283" s="15"/>
      <c r="AJ283" s="15"/>
      <c r="AK283" s="15"/>
      <c r="AL283" s="15"/>
    </row>
    <row r="284" spans="1:38" s="16" customFormat="1" ht="33.75">
      <c r="A284" s="53" t="s">
        <v>36</v>
      </c>
      <c r="B284" s="54" t="s">
        <v>945</v>
      </c>
      <c r="C284" s="77" t="s">
        <v>2012</v>
      </c>
      <c r="D284" s="78" t="s">
        <v>679</v>
      </c>
      <c r="E284" s="78" t="s">
        <v>1827</v>
      </c>
      <c r="F284" s="78" t="s">
        <v>1693</v>
      </c>
      <c r="G284" s="78" t="s">
        <v>1963</v>
      </c>
      <c r="H284" s="78" t="s">
        <v>1692</v>
      </c>
      <c r="I284" s="78" t="s">
        <v>1632</v>
      </c>
      <c r="J284" s="79" t="s">
        <v>680</v>
      </c>
      <c r="K284" s="42">
        <f>10395800-5735800</f>
        <v>4660000</v>
      </c>
      <c r="L284" s="42">
        <v>4660000</v>
      </c>
      <c r="M284" s="42" t="str">
        <f t="shared" si="7"/>
        <v>-</v>
      </c>
      <c r="N284" s="14"/>
      <c r="O284" s="14"/>
      <c r="P284" s="14"/>
      <c r="Q284" s="14"/>
      <c r="R284" s="14"/>
      <c r="S284" s="14"/>
      <c r="T284" s="14"/>
      <c r="U284" s="14"/>
      <c r="V284" s="14"/>
      <c r="W284" s="14"/>
      <c r="X284" s="14"/>
      <c r="Y284" s="14"/>
      <c r="Z284" s="14"/>
      <c r="AA284" s="14"/>
      <c r="AB284" s="14"/>
      <c r="AC284" s="14"/>
      <c r="AD284" s="14"/>
      <c r="AE284" s="14"/>
      <c r="AF284" s="15"/>
      <c r="AG284" s="15"/>
      <c r="AH284" s="15"/>
      <c r="AI284" s="15"/>
      <c r="AJ284" s="15"/>
      <c r="AK284" s="15"/>
      <c r="AL284" s="15"/>
    </row>
    <row r="285" spans="1:38" s="16" customFormat="1" ht="67.5">
      <c r="A285" s="53" t="s">
        <v>1806</v>
      </c>
      <c r="B285" s="54" t="s">
        <v>945</v>
      </c>
      <c r="C285" s="77" t="s">
        <v>2015</v>
      </c>
      <c r="D285" s="78" t="s">
        <v>679</v>
      </c>
      <c r="E285" s="78" t="s">
        <v>1827</v>
      </c>
      <c r="F285" s="78" t="s">
        <v>1693</v>
      </c>
      <c r="G285" s="78" t="s">
        <v>1963</v>
      </c>
      <c r="H285" s="78" t="s">
        <v>1692</v>
      </c>
      <c r="I285" s="78" t="s">
        <v>1677</v>
      </c>
      <c r="J285" s="79" t="s">
        <v>680</v>
      </c>
      <c r="K285" s="42">
        <f>689300+512100+200000+49100</f>
        <v>1450500</v>
      </c>
      <c r="L285" s="42">
        <v>1447073.55</v>
      </c>
      <c r="M285" s="42">
        <f t="shared" si="7"/>
        <v>3426.4499999999534</v>
      </c>
      <c r="N285" s="14"/>
      <c r="O285" s="14"/>
      <c r="P285" s="14"/>
      <c r="Q285" s="14"/>
      <c r="R285" s="14"/>
      <c r="S285" s="14"/>
      <c r="T285" s="14"/>
      <c r="U285" s="14"/>
      <c r="V285" s="14"/>
      <c r="W285" s="14"/>
      <c r="X285" s="14"/>
      <c r="Y285" s="14"/>
      <c r="Z285" s="14"/>
      <c r="AA285" s="14"/>
      <c r="AB285" s="14"/>
      <c r="AC285" s="14"/>
      <c r="AD285" s="14"/>
      <c r="AE285" s="14"/>
      <c r="AF285" s="15"/>
      <c r="AG285" s="15"/>
      <c r="AH285" s="15"/>
      <c r="AI285" s="15"/>
      <c r="AJ285" s="15"/>
      <c r="AK285" s="15"/>
      <c r="AL285" s="15"/>
    </row>
    <row r="286" spans="1:38" s="16" customFormat="1" ht="33.75">
      <c r="A286" s="95" t="s">
        <v>1807</v>
      </c>
      <c r="B286" s="54" t="s">
        <v>945</v>
      </c>
      <c r="C286" s="55" t="s">
        <v>2015</v>
      </c>
      <c r="D286" s="56" t="s">
        <v>679</v>
      </c>
      <c r="E286" s="56" t="s">
        <v>1827</v>
      </c>
      <c r="F286" s="56" t="s">
        <v>1693</v>
      </c>
      <c r="G286" s="56" t="s">
        <v>1963</v>
      </c>
      <c r="H286" s="56" t="s">
        <v>1692</v>
      </c>
      <c r="I286" s="56" t="s">
        <v>1808</v>
      </c>
      <c r="J286" s="57" t="s">
        <v>680</v>
      </c>
      <c r="K286" s="42">
        <v>368300</v>
      </c>
      <c r="L286" s="42">
        <v>368300</v>
      </c>
      <c r="M286" s="42" t="str">
        <f t="shared" si="7"/>
        <v>-</v>
      </c>
      <c r="N286" s="14"/>
      <c r="O286" s="14"/>
      <c r="P286" s="14"/>
      <c r="Q286" s="14"/>
      <c r="R286" s="14"/>
      <c r="S286" s="14"/>
      <c r="T286" s="14"/>
      <c r="U286" s="14"/>
      <c r="V286" s="14"/>
      <c r="W286" s="14"/>
      <c r="X286" s="14"/>
      <c r="Y286" s="14"/>
      <c r="Z286" s="14"/>
      <c r="AA286" s="14"/>
      <c r="AB286" s="14"/>
      <c r="AC286" s="14"/>
      <c r="AD286" s="14"/>
      <c r="AE286" s="14"/>
      <c r="AF286" s="15"/>
      <c r="AG286" s="15"/>
      <c r="AH286" s="15"/>
      <c r="AI286" s="15"/>
      <c r="AJ286" s="15"/>
      <c r="AK286" s="15"/>
      <c r="AL286" s="15"/>
    </row>
    <row r="287" spans="1:38" s="16" customFormat="1" ht="45">
      <c r="A287" s="95" t="s">
        <v>236</v>
      </c>
      <c r="B287" s="54" t="s">
        <v>945</v>
      </c>
      <c r="C287" s="55" t="s">
        <v>2015</v>
      </c>
      <c r="D287" s="56" t="s">
        <v>679</v>
      </c>
      <c r="E287" s="56" t="s">
        <v>1827</v>
      </c>
      <c r="F287" s="56" t="s">
        <v>1693</v>
      </c>
      <c r="G287" s="56" t="s">
        <v>1963</v>
      </c>
      <c r="H287" s="56" t="s">
        <v>1692</v>
      </c>
      <c r="I287" s="56" t="s">
        <v>237</v>
      </c>
      <c r="J287" s="57" t="s">
        <v>680</v>
      </c>
      <c r="K287" s="42">
        <f>70054500-512100+2992550</f>
        <v>72534950</v>
      </c>
      <c r="L287" s="42">
        <v>72534950</v>
      </c>
      <c r="M287" s="42" t="str">
        <f t="shared" si="7"/>
        <v>-</v>
      </c>
      <c r="N287" s="14"/>
      <c r="O287" s="14"/>
      <c r="P287" s="14"/>
      <c r="Q287" s="14"/>
      <c r="R287" s="14"/>
      <c r="S287" s="14"/>
      <c r="T287" s="14"/>
      <c r="U287" s="14"/>
      <c r="V287" s="14"/>
      <c r="W287" s="14"/>
      <c r="X287" s="14"/>
      <c r="Y287" s="14"/>
      <c r="Z287" s="14"/>
      <c r="AA287" s="14"/>
      <c r="AB287" s="14"/>
      <c r="AC287" s="14"/>
      <c r="AD287" s="14"/>
      <c r="AE287" s="14"/>
      <c r="AF287" s="15"/>
      <c r="AG287" s="15"/>
      <c r="AH287" s="15"/>
      <c r="AI287" s="15"/>
      <c r="AJ287" s="15"/>
      <c r="AK287" s="15"/>
      <c r="AL287" s="15"/>
    </row>
    <row r="288" spans="1:38" s="16" customFormat="1" ht="33.75">
      <c r="A288" s="95" t="s">
        <v>238</v>
      </c>
      <c r="B288" s="54" t="s">
        <v>945</v>
      </c>
      <c r="C288" s="55" t="s">
        <v>1599</v>
      </c>
      <c r="D288" s="56" t="s">
        <v>679</v>
      </c>
      <c r="E288" s="56" t="s">
        <v>1827</v>
      </c>
      <c r="F288" s="56" t="s">
        <v>1693</v>
      </c>
      <c r="G288" s="56" t="s">
        <v>1963</v>
      </c>
      <c r="H288" s="56" t="s">
        <v>1692</v>
      </c>
      <c r="I288" s="56" t="s">
        <v>239</v>
      </c>
      <c r="J288" s="57" t="s">
        <v>680</v>
      </c>
      <c r="K288" s="42">
        <f>450000000+108928900</f>
        <v>558928900</v>
      </c>
      <c r="L288" s="42">
        <v>539422985.36</v>
      </c>
      <c r="M288" s="42">
        <f t="shared" si="7"/>
        <v>19505914.639999986</v>
      </c>
      <c r="N288" s="14"/>
      <c r="O288" s="14"/>
      <c r="P288" s="14"/>
      <c r="Q288" s="14"/>
      <c r="R288" s="14"/>
      <c r="S288" s="14"/>
      <c r="T288" s="14"/>
      <c r="U288" s="14"/>
      <c r="V288" s="14"/>
      <c r="W288" s="14"/>
      <c r="X288" s="14"/>
      <c r="Y288" s="14"/>
      <c r="Z288" s="14"/>
      <c r="AA288" s="14"/>
      <c r="AB288" s="14"/>
      <c r="AC288" s="14"/>
      <c r="AD288" s="14"/>
      <c r="AE288" s="14"/>
      <c r="AF288" s="15"/>
      <c r="AG288" s="15"/>
      <c r="AH288" s="15"/>
      <c r="AI288" s="15"/>
      <c r="AJ288" s="15"/>
      <c r="AK288" s="15"/>
      <c r="AL288" s="15"/>
    </row>
    <row r="289" spans="1:38" s="16" customFormat="1" ht="67.5">
      <c r="A289" s="95" t="s">
        <v>37</v>
      </c>
      <c r="B289" s="54" t="s">
        <v>945</v>
      </c>
      <c r="C289" s="55" t="s">
        <v>2012</v>
      </c>
      <c r="D289" s="56" t="s">
        <v>679</v>
      </c>
      <c r="E289" s="56" t="s">
        <v>1827</v>
      </c>
      <c r="F289" s="56" t="s">
        <v>1693</v>
      </c>
      <c r="G289" s="56" t="s">
        <v>1963</v>
      </c>
      <c r="H289" s="56" t="s">
        <v>1692</v>
      </c>
      <c r="I289" s="56" t="s">
        <v>240</v>
      </c>
      <c r="J289" s="57" t="s">
        <v>680</v>
      </c>
      <c r="K289" s="42">
        <v>1503000</v>
      </c>
      <c r="L289" s="42">
        <v>1503000</v>
      </c>
      <c r="M289" s="42" t="str">
        <f t="shared" si="7"/>
        <v>-</v>
      </c>
      <c r="N289" s="14"/>
      <c r="O289" s="14"/>
      <c r="P289" s="14"/>
      <c r="Q289" s="14"/>
      <c r="R289" s="14"/>
      <c r="S289" s="14"/>
      <c r="T289" s="14"/>
      <c r="U289" s="14"/>
      <c r="V289" s="14"/>
      <c r="W289" s="14"/>
      <c r="X289" s="14"/>
      <c r="Y289" s="14"/>
      <c r="Z289" s="14"/>
      <c r="AA289" s="14"/>
      <c r="AB289" s="14"/>
      <c r="AC289" s="14"/>
      <c r="AD289" s="14"/>
      <c r="AE289" s="14"/>
      <c r="AF289" s="15"/>
      <c r="AG289" s="15"/>
      <c r="AH289" s="15"/>
      <c r="AI289" s="15"/>
      <c r="AJ289" s="15"/>
      <c r="AK289" s="15"/>
      <c r="AL289" s="15"/>
    </row>
    <row r="290" spans="1:38" s="16" customFormat="1" ht="67.5">
      <c r="A290" s="95" t="s">
        <v>38</v>
      </c>
      <c r="B290" s="54" t="s">
        <v>945</v>
      </c>
      <c r="C290" s="55" t="s">
        <v>2012</v>
      </c>
      <c r="D290" s="56" t="s">
        <v>679</v>
      </c>
      <c r="E290" s="56" t="s">
        <v>1827</v>
      </c>
      <c r="F290" s="56" t="s">
        <v>1693</v>
      </c>
      <c r="G290" s="56" t="s">
        <v>1963</v>
      </c>
      <c r="H290" s="56" t="s">
        <v>1692</v>
      </c>
      <c r="I290" s="56" t="s">
        <v>241</v>
      </c>
      <c r="J290" s="57" t="s">
        <v>680</v>
      </c>
      <c r="K290" s="42">
        <v>52200</v>
      </c>
      <c r="L290" s="42">
        <v>52200</v>
      </c>
      <c r="M290" s="42" t="str">
        <f t="shared" si="7"/>
        <v>-</v>
      </c>
      <c r="N290" s="14"/>
      <c r="O290" s="14"/>
      <c r="P290" s="14"/>
      <c r="Q290" s="14"/>
      <c r="R290" s="14"/>
      <c r="S290" s="14"/>
      <c r="T290" s="14"/>
      <c r="U290" s="14"/>
      <c r="V290" s="14"/>
      <c r="W290" s="14"/>
      <c r="X290" s="14"/>
      <c r="Y290" s="14"/>
      <c r="Z290" s="14"/>
      <c r="AA290" s="14"/>
      <c r="AB290" s="14"/>
      <c r="AC290" s="14"/>
      <c r="AD290" s="14"/>
      <c r="AE290" s="14"/>
      <c r="AF290" s="15"/>
      <c r="AG290" s="15"/>
      <c r="AH290" s="15"/>
      <c r="AI290" s="15"/>
      <c r="AJ290" s="15"/>
      <c r="AK290" s="15"/>
      <c r="AL290" s="15"/>
    </row>
    <row r="291" spans="1:38" s="16" customFormat="1" ht="56.25">
      <c r="A291" s="95" t="s">
        <v>942</v>
      </c>
      <c r="B291" s="54" t="s">
        <v>945</v>
      </c>
      <c r="C291" s="55" t="s">
        <v>2015</v>
      </c>
      <c r="D291" s="56" t="s">
        <v>679</v>
      </c>
      <c r="E291" s="56" t="s">
        <v>1827</v>
      </c>
      <c r="F291" s="56" t="s">
        <v>1693</v>
      </c>
      <c r="G291" s="56" t="s">
        <v>1963</v>
      </c>
      <c r="H291" s="56" t="s">
        <v>1692</v>
      </c>
      <c r="I291" s="56" t="s">
        <v>242</v>
      </c>
      <c r="J291" s="57" t="s">
        <v>680</v>
      </c>
      <c r="K291" s="42">
        <v>2704700</v>
      </c>
      <c r="L291" s="42">
        <v>2541500</v>
      </c>
      <c r="M291" s="42">
        <f t="shared" si="7"/>
        <v>163200</v>
      </c>
      <c r="N291" s="14"/>
      <c r="O291" s="14"/>
      <c r="P291" s="14"/>
      <c r="Q291" s="14"/>
      <c r="R291" s="14"/>
      <c r="S291" s="14"/>
      <c r="T291" s="14"/>
      <c r="U291" s="14"/>
      <c r="V291" s="14"/>
      <c r="W291" s="14"/>
      <c r="X291" s="14"/>
      <c r="Y291" s="14"/>
      <c r="Z291" s="14"/>
      <c r="AA291" s="14"/>
      <c r="AB291" s="14"/>
      <c r="AC291" s="14"/>
      <c r="AD291" s="14"/>
      <c r="AE291" s="14"/>
      <c r="AF291" s="15"/>
      <c r="AG291" s="15"/>
      <c r="AH291" s="15"/>
      <c r="AI291" s="15"/>
      <c r="AJ291" s="15"/>
      <c r="AK291" s="15"/>
      <c r="AL291" s="15"/>
    </row>
    <row r="292" spans="1:38" s="16" customFormat="1" ht="78.75">
      <c r="A292" s="95" t="s">
        <v>39</v>
      </c>
      <c r="B292" s="54" t="s">
        <v>945</v>
      </c>
      <c r="C292" s="55" t="s">
        <v>2012</v>
      </c>
      <c r="D292" s="56" t="s">
        <v>679</v>
      </c>
      <c r="E292" s="56" t="s">
        <v>1827</v>
      </c>
      <c r="F292" s="56" t="s">
        <v>1693</v>
      </c>
      <c r="G292" s="56" t="s">
        <v>1963</v>
      </c>
      <c r="H292" s="56" t="s">
        <v>1692</v>
      </c>
      <c r="I292" s="56" t="s">
        <v>243</v>
      </c>
      <c r="J292" s="57" t="s">
        <v>680</v>
      </c>
      <c r="K292" s="42">
        <f>7314600+9948100</f>
        <v>17262700</v>
      </c>
      <c r="L292" s="42">
        <v>17262700</v>
      </c>
      <c r="M292" s="42" t="str">
        <f t="shared" si="7"/>
        <v>-</v>
      </c>
      <c r="N292" s="14"/>
      <c r="O292" s="14"/>
      <c r="P292" s="14"/>
      <c r="Q292" s="14"/>
      <c r="R292" s="14"/>
      <c r="S292" s="14"/>
      <c r="T292" s="14"/>
      <c r="U292" s="14"/>
      <c r="V292" s="14"/>
      <c r="W292" s="14"/>
      <c r="X292" s="14"/>
      <c r="Y292" s="14"/>
      <c r="Z292" s="14"/>
      <c r="AA292" s="14"/>
      <c r="AB292" s="14"/>
      <c r="AC292" s="14"/>
      <c r="AD292" s="14"/>
      <c r="AE292" s="14"/>
      <c r="AF292" s="15"/>
      <c r="AG292" s="15"/>
      <c r="AH292" s="15"/>
      <c r="AI292" s="15"/>
      <c r="AJ292" s="15"/>
      <c r="AK292" s="15"/>
      <c r="AL292" s="15"/>
    </row>
    <row r="293" spans="1:38" s="16" customFormat="1" ht="135">
      <c r="A293" s="95" t="s">
        <v>40</v>
      </c>
      <c r="B293" s="54" t="s">
        <v>945</v>
      </c>
      <c r="C293" s="55" t="s">
        <v>2012</v>
      </c>
      <c r="D293" s="56" t="s">
        <v>679</v>
      </c>
      <c r="E293" s="56" t="s">
        <v>1827</v>
      </c>
      <c r="F293" s="56" t="s">
        <v>1693</v>
      </c>
      <c r="G293" s="56" t="s">
        <v>1963</v>
      </c>
      <c r="H293" s="56" t="s">
        <v>1692</v>
      </c>
      <c r="I293" s="56" t="s">
        <v>244</v>
      </c>
      <c r="J293" s="57" t="s">
        <v>680</v>
      </c>
      <c r="K293" s="42">
        <f>41417000+22236800</f>
        <v>63653800</v>
      </c>
      <c r="L293" s="42">
        <v>63653800</v>
      </c>
      <c r="M293" s="42" t="str">
        <f t="shared" si="7"/>
        <v>-</v>
      </c>
      <c r="N293" s="14"/>
      <c r="O293" s="14"/>
      <c r="P293" s="14"/>
      <c r="Q293" s="14"/>
      <c r="R293" s="14"/>
      <c r="S293" s="14"/>
      <c r="T293" s="14"/>
      <c r="U293" s="14"/>
      <c r="V293" s="14"/>
      <c r="W293" s="14"/>
      <c r="X293" s="14"/>
      <c r="Y293" s="14"/>
      <c r="Z293" s="14"/>
      <c r="AA293" s="14"/>
      <c r="AB293" s="14"/>
      <c r="AC293" s="14"/>
      <c r="AD293" s="14"/>
      <c r="AE293" s="14"/>
      <c r="AF293" s="15"/>
      <c r="AG293" s="15"/>
      <c r="AH293" s="15"/>
      <c r="AI293" s="15"/>
      <c r="AJ293" s="15"/>
      <c r="AK293" s="15"/>
      <c r="AL293" s="15"/>
    </row>
    <row r="294" spans="1:38" s="16" customFormat="1" ht="22.5">
      <c r="A294" s="95" t="s">
        <v>41</v>
      </c>
      <c r="B294" s="54" t="s">
        <v>945</v>
      </c>
      <c r="C294" s="55" t="s">
        <v>2012</v>
      </c>
      <c r="D294" s="56" t="s">
        <v>679</v>
      </c>
      <c r="E294" s="56" t="s">
        <v>1827</v>
      </c>
      <c r="F294" s="56" t="s">
        <v>1693</v>
      </c>
      <c r="G294" s="56" t="s">
        <v>1963</v>
      </c>
      <c r="H294" s="56" t="s">
        <v>1692</v>
      </c>
      <c r="I294" s="56" t="s">
        <v>245</v>
      </c>
      <c r="J294" s="57" t="s">
        <v>680</v>
      </c>
      <c r="K294" s="42">
        <v>9250100</v>
      </c>
      <c r="L294" s="42">
        <v>9250100</v>
      </c>
      <c r="M294" s="42" t="str">
        <f t="shared" si="7"/>
        <v>-</v>
      </c>
      <c r="N294" s="14"/>
      <c r="O294" s="14"/>
      <c r="P294" s="14"/>
      <c r="Q294" s="14"/>
      <c r="R294" s="14"/>
      <c r="S294" s="14"/>
      <c r="T294" s="14"/>
      <c r="U294" s="14"/>
      <c r="V294" s="14"/>
      <c r="W294" s="14"/>
      <c r="X294" s="14"/>
      <c r="Y294" s="14"/>
      <c r="Z294" s="14"/>
      <c r="AA294" s="14"/>
      <c r="AB294" s="14"/>
      <c r="AC294" s="14"/>
      <c r="AD294" s="14"/>
      <c r="AE294" s="14"/>
      <c r="AF294" s="15"/>
      <c r="AG294" s="15"/>
      <c r="AH294" s="15"/>
      <c r="AI294" s="15"/>
      <c r="AJ294" s="15"/>
      <c r="AK294" s="15"/>
      <c r="AL294" s="15"/>
    </row>
    <row r="295" spans="1:38" s="16" customFormat="1" ht="22.5">
      <c r="A295" s="95" t="s">
        <v>246</v>
      </c>
      <c r="B295" s="54" t="s">
        <v>945</v>
      </c>
      <c r="C295" s="55" t="s">
        <v>1861</v>
      </c>
      <c r="D295" s="56" t="s">
        <v>679</v>
      </c>
      <c r="E295" s="56" t="s">
        <v>1827</v>
      </c>
      <c r="F295" s="56" t="s">
        <v>1693</v>
      </c>
      <c r="G295" s="56" t="s">
        <v>1963</v>
      </c>
      <c r="H295" s="56" t="s">
        <v>1692</v>
      </c>
      <c r="I295" s="56" t="s">
        <v>247</v>
      </c>
      <c r="J295" s="57" t="s">
        <v>680</v>
      </c>
      <c r="K295" s="42">
        <v>14514300</v>
      </c>
      <c r="L295" s="42">
        <v>14302541</v>
      </c>
      <c r="M295" s="42">
        <f t="shared" si="7"/>
        <v>211759</v>
      </c>
      <c r="N295" s="14"/>
      <c r="O295" s="14"/>
      <c r="P295" s="14"/>
      <c r="Q295" s="14"/>
      <c r="R295" s="14"/>
      <c r="S295" s="14"/>
      <c r="T295" s="14"/>
      <c r="U295" s="14"/>
      <c r="V295" s="14"/>
      <c r="W295" s="14"/>
      <c r="X295" s="14"/>
      <c r="Y295" s="14"/>
      <c r="Z295" s="14"/>
      <c r="AA295" s="14"/>
      <c r="AB295" s="14"/>
      <c r="AC295" s="14"/>
      <c r="AD295" s="14"/>
      <c r="AE295" s="14"/>
      <c r="AF295" s="15"/>
      <c r="AG295" s="15"/>
      <c r="AH295" s="15"/>
      <c r="AI295" s="15"/>
      <c r="AJ295" s="15"/>
      <c r="AK295" s="15"/>
      <c r="AL295" s="15"/>
    </row>
    <row r="296" spans="1:38" s="16" customFormat="1" ht="78.75">
      <c r="A296" s="95" t="s">
        <v>252</v>
      </c>
      <c r="B296" s="54" t="s">
        <v>945</v>
      </c>
      <c r="C296" s="55" t="s">
        <v>2012</v>
      </c>
      <c r="D296" s="56" t="s">
        <v>679</v>
      </c>
      <c r="E296" s="56" t="s">
        <v>1827</v>
      </c>
      <c r="F296" s="56" t="s">
        <v>1693</v>
      </c>
      <c r="G296" s="56" t="s">
        <v>1963</v>
      </c>
      <c r="H296" s="56" t="s">
        <v>1692</v>
      </c>
      <c r="I296" s="56" t="s">
        <v>251</v>
      </c>
      <c r="J296" s="57" t="s">
        <v>680</v>
      </c>
      <c r="K296" s="42">
        <f>5735800-49100</f>
        <v>5686700</v>
      </c>
      <c r="L296" s="42">
        <v>5102712.89</v>
      </c>
      <c r="M296" s="42">
        <f t="shared" si="7"/>
        <v>583987.1100000003</v>
      </c>
      <c r="N296" s="14"/>
      <c r="O296" s="14"/>
      <c r="P296" s="14"/>
      <c r="Q296" s="14"/>
      <c r="R296" s="14"/>
      <c r="S296" s="14"/>
      <c r="T296" s="14"/>
      <c r="U296" s="14"/>
      <c r="V296" s="14"/>
      <c r="W296" s="14"/>
      <c r="X296" s="14"/>
      <c r="Y296" s="14"/>
      <c r="Z296" s="14"/>
      <c r="AA296" s="14"/>
      <c r="AB296" s="14"/>
      <c r="AC296" s="14"/>
      <c r="AD296" s="14"/>
      <c r="AE296" s="14"/>
      <c r="AF296" s="15"/>
      <c r="AG296" s="15"/>
      <c r="AH296" s="15"/>
      <c r="AI296" s="15"/>
      <c r="AJ296" s="15"/>
      <c r="AK296" s="15"/>
      <c r="AL296" s="15"/>
    </row>
    <row r="297" spans="1:38" s="30" customFormat="1" ht="45">
      <c r="A297" s="95" t="s">
        <v>42</v>
      </c>
      <c r="B297" s="54" t="s">
        <v>945</v>
      </c>
      <c r="C297" s="55" t="s">
        <v>1861</v>
      </c>
      <c r="D297" s="56" t="s">
        <v>679</v>
      </c>
      <c r="E297" s="56" t="s">
        <v>1827</v>
      </c>
      <c r="F297" s="56" t="s">
        <v>1693</v>
      </c>
      <c r="G297" s="56" t="s">
        <v>1963</v>
      </c>
      <c r="H297" s="56" t="s">
        <v>1692</v>
      </c>
      <c r="I297" s="56" t="s">
        <v>248</v>
      </c>
      <c r="J297" s="57" t="s">
        <v>680</v>
      </c>
      <c r="K297" s="42">
        <v>1110300</v>
      </c>
      <c r="L297" s="42">
        <v>1038305.14</v>
      </c>
      <c r="M297" s="42">
        <f t="shared" si="7"/>
        <v>71994.85999999999</v>
      </c>
      <c r="N297" s="28"/>
      <c r="O297" s="28"/>
      <c r="P297" s="28"/>
      <c r="Q297" s="28"/>
      <c r="R297" s="28"/>
      <c r="S297" s="28"/>
      <c r="T297" s="28"/>
      <c r="U297" s="28"/>
      <c r="V297" s="28"/>
      <c r="W297" s="28"/>
      <c r="X297" s="28"/>
      <c r="Y297" s="28"/>
      <c r="Z297" s="28"/>
      <c r="AA297" s="28"/>
      <c r="AB297" s="28"/>
      <c r="AC297" s="28"/>
      <c r="AD297" s="28"/>
      <c r="AE297" s="28"/>
      <c r="AF297" s="29"/>
      <c r="AG297" s="29"/>
      <c r="AH297" s="29"/>
      <c r="AI297" s="29"/>
      <c r="AJ297" s="29"/>
      <c r="AK297" s="29"/>
      <c r="AL297" s="29"/>
    </row>
    <row r="298" spans="1:38" s="16" customFormat="1" ht="22.5">
      <c r="A298" s="95" t="s">
        <v>43</v>
      </c>
      <c r="B298" s="54" t="s">
        <v>945</v>
      </c>
      <c r="C298" s="55" t="s">
        <v>1861</v>
      </c>
      <c r="D298" s="56" t="s">
        <v>679</v>
      </c>
      <c r="E298" s="56" t="s">
        <v>1827</v>
      </c>
      <c r="F298" s="56" t="s">
        <v>1693</v>
      </c>
      <c r="G298" s="56" t="s">
        <v>1963</v>
      </c>
      <c r="H298" s="56" t="s">
        <v>1692</v>
      </c>
      <c r="I298" s="56" t="s">
        <v>1589</v>
      </c>
      <c r="J298" s="57" t="s">
        <v>680</v>
      </c>
      <c r="K298" s="42">
        <v>5000000</v>
      </c>
      <c r="L298" s="42">
        <v>5000000</v>
      </c>
      <c r="M298" s="42" t="str">
        <f t="shared" si="7"/>
        <v>-</v>
      </c>
      <c r="N298" s="14"/>
      <c r="O298" s="14"/>
      <c r="P298" s="14"/>
      <c r="Q298" s="14"/>
      <c r="R298" s="14"/>
      <c r="S298" s="14"/>
      <c r="T298" s="14"/>
      <c r="U298" s="14"/>
      <c r="V298" s="14"/>
      <c r="W298" s="14"/>
      <c r="X298" s="14"/>
      <c r="Y298" s="14"/>
      <c r="Z298" s="14"/>
      <c r="AA298" s="14"/>
      <c r="AB298" s="14"/>
      <c r="AC298" s="14"/>
      <c r="AD298" s="14"/>
      <c r="AE298" s="14"/>
      <c r="AF298" s="15"/>
      <c r="AG298" s="15"/>
      <c r="AH298" s="15"/>
      <c r="AI298" s="15"/>
      <c r="AJ298" s="15"/>
      <c r="AK298" s="15"/>
      <c r="AL298" s="15"/>
    </row>
    <row r="299" spans="1:38" s="16" customFormat="1" ht="33.75">
      <c r="A299" s="95" t="s">
        <v>44</v>
      </c>
      <c r="B299" s="54" t="s">
        <v>945</v>
      </c>
      <c r="C299" s="55" t="s">
        <v>1861</v>
      </c>
      <c r="D299" s="56" t="s">
        <v>679</v>
      </c>
      <c r="E299" s="56" t="s">
        <v>1827</v>
      </c>
      <c r="F299" s="56" t="s">
        <v>1693</v>
      </c>
      <c r="G299" s="56" t="s">
        <v>1963</v>
      </c>
      <c r="H299" s="56" t="s">
        <v>1692</v>
      </c>
      <c r="I299" s="56" t="s">
        <v>1535</v>
      </c>
      <c r="J299" s="57" t="s">
        <v>680</v>
      </c>
      <c r="K299" s="42">
        <f>21897200+13349300</f>
        <v>35246500</v>
      </c>
      <c r="L299" s="42">
        <v>35246500</v>
      </c>
      <c r="M299" s="42" t="str">
        <f t="shared" si="7"/>
        <v>-</v>
      </c>
      <c r="N299" s="14"/>
      <c r="O299" s="14"/>
      <c r="P299" s="14"/>
      <c r="Q299" s="14"/>
      <c r="R299" s="14"/>
      <c r="S299" s="14"/>
      <c r="T299" s="14"/>
      <c r="U299" s="14"/>
      <c r="V299" s="14"/>
      <c r="W299" s="14"/>
      <c r="X299" s="14"/>
      <c r="Y299" s="14"/>
      <c r="Z299" s="14"/>
      <c r="AA299" s="14"/>
      <c r="AB299" s="14"/>
      <c r="AC299" s="14"/>
      <c r="AD299" s="14"/>
      <c r="AE299" s="14"/>
      <c r="AF299" s="15"/>
      <c r="AG299" s="15"/>
      <c r="AH299" s="15"/>
      <c r="AI299" s="15"/>
      <c r="AJ299" s="15"/>
      <c r="AK299" s="15"/>
      <c r="AL299" s="15"/>
    </row>
    <row r="300" spans="1:38" s="16" customFormat="1" ht="56.25">
      <c r="A300" s="95" t="s">
        <v>45</v>
      </c>
      <c r="B300" s="54" t="s">
        <v>945</v>
      </c>
      <c r="C300" s="55" t="s">
        <v>1599</v>
      </c>
      <c r="D300" s="56" t="s">
        <v>679</v>
      </c>
      <c r="E300" s="56" t="s">
        <v>1827</v>
      </c>
      <c r="F300" s="56" t="s">
        <v>1693</v>
      </c>
      <c r="G300" s="56" t="s">
        <v>1963</v>
      </c>
      <c r="H300" s="56" t="s">
        <v>1692</v>
      </c>
      <c r="I300" s="56" t="s">
        <v>1536</v>
      </c>
      <c r="J300" s="57" t="s">
        <v>680</v>
      </c>
      <c r="K300" s="42">
        <f>12890700-1523100</f>
        <v>11367600</v>
      </c>
      <c r="L300" s="42">
        <v>11367527.41</v>
      </c>
      <c r="M300" s="42">
        <f t="shared" si="7"/>
        <v>72.58999999985099</v>
      </c>
      <c r="N300" s="14"/>
      <c r="O300" s="14"/>
      <c r="P300" s="14"/>
      <c r="Q300" s="14"/>
      <c r="R300" s="14"/>
      <c r="S300" s="14"/>
      <c r="T300" s="14"/>
      <c r="U300" s="14"/>
      <c r="V300" s="14"/>
      <c r="W300" s="14"/>
      <c r="X300" s="14"/>
      <c r="Y300" s="14"/>
      <c r="Z300" s="14"/>
      <c r="AA300" s="14"/>
      <c r="AB300" s="14"/>
      <c r="AC300" s="14"/>
      <c r="AD300" s="14"/>
      <c r="AE300" s="14"/>
      <c r="AF300" s="15"/>
      <c r="AG300" s="15"/>
      <c r="AH300" s="15"/>
      <c r="AI300" s="15"/>
      <c r="AJ300" s="15"/>
      <c r="AK300" s="15"/>
      <c r="AL300" s="15"/>
    </row>
    <row r="301" spans="1:38" s="16" customFormat="1" ht="78.75">
      <c r="A301" s="95" t="s">
        <v>46</v>
      </c>
      <c r="B301" s="54" t="s">
        <v>945</v>
      </c>
      <c r="C301" s="55" t="s">
        <v>1861</v>
      </c>
      <c r="D301" s="56" t="s">
        <v>679</v>
      </c>
      <c r="E301" s="56" t="s">
        <v>1827</v>
      </c>
      <c r="F301" s="56" t="s">
        <v>1693</v>
      </c>
      <c r="G301" s="56" t="s">
        <v>1963</v>
      </c>
      <c r="H301" s="56" t="s">
        <v>1692</v>
      </c>
      <c r="I301" s="56" t="s">
        <v>1537</v>
      </c>
      <c r="J301" s="57" t="s">
        <v>680</v>
      </c>
      <c r="K301" s="42">
        <v>4254000</v>
      </c>
      <c r="L301" s="42">
        <v>4250357.72</v>
      </c>
      <c r="M301" s="42">
        <f t="shared" si="7"/>
        <v>3642.2800000002608</v>
      </c>
      <c r="N301" s="14"/>
      <c r="O301" s="14"/>
      <c r="P301" s="14"/>
      <c r="Q301" s="14"/>
      <c r="R301" s="14"/>
      <c r="S301" s="14"/>
      <c r="T301" s="14"/>
      <c r="U301" s="14"/>
      <c r="V301" s="14"/>
      <c r="W301" s="14"/>
      <c r="X301" s="14"/>
      <c r="Y301" s="14"/>
      <c r="Z301" s="14"/>
      <c r="AA301" s="14"/>
      <c r="AB301" s="14"/>
      <c r="AC301" s="14"/>
      <c r="AD301" s="14"/>
      <c r="AE301" s="14"/>
      <c r="AF301" s="15"/>
      <c r="AG301" s="15"/>
      <c r="AH301" s="15"/>
      <c r="AI301" s="15"/>
      <c r="AJ301" s="15"/>
      <c r="AK301" s="15"/>
      <c r="AL301" s="15"/>
    </row>
    <row r="302" spans="1:38" s="16" customFormat="1" ht="78.75">
      <c r="A302" s="95" t="s">
        <v>47</v>
      </c>
      <c r="B302" s="54" t="s">
        <v>945</v>
      </c>
      <c r="C302" s="55" t="s">
        <v>1861</v>
      </c>
      <c r="D302" s="56" t="s">
        <v>679</v>
      </c>
      <c r="E302" s="56" t="s">
        <v>1827</v>
      </c>
      <c r="F302" s="56" t="s">
        <v>1693</v>
      </c>
      <c r="G302" s="56" t="s">
        <v>1963</v>
      </c>
      <c r="H302" s="56" t="s">
        <v>1692</v>
      </c>
      <c r="I302" s="56" t="s">
        <v>1683</v>
      </c>
      <c r="J302" s="57" t="s">
        <v>680</v>
      </c>
      <c r="K302" s="42">
        <v>945900</v>
      </c>
      <c r="L302" s="42">
        <v>931015.96</v>
      </c>
      <c r="M302" s="42">
        <f t="shared" si="7"/>
        <v>14884.040000000037</v>
      </c>
      <c r="N302" s="14"/>
      <c r="O302" s="14"/>
      <c r="P302" s="14"/>
      <c r="Q302" s="14"/>
      <c r="R302" s="14"/>
      <c r="S302" s="14"/>
      <c r="T302" s="14"/>
      <c r="U302" s="14"/>
      <c r="V302" s="14"/>
      <c r="W302" s="14"/>
      <c r="X302" s="14"/>
      <c r="Y302" s="14"/>
      <c r="Z302" s="14"/>
      <c r="AA302" s="14"/>
      <c r="AB302" s="14"/>
      <c r="AC302" s="14"/>
      <c r="AD302" s="14"/>
      <c r="AE302" s="14"/>
      <c r="AF302" s="15"/>
      <c r="AG302" s="15"/>
      <c r="AH302" s="15"/>
      <c r="AI302" s="15"/>
      <c r="AJ302" s="15"/>
      <c r="AK302" s="15"/>
      <c r="AL302" s="15"/>
    </row>
    <row r="303" spans="1:38" s="30" customFormat="1" ht="22.5">
      <c r="A303" s="95" t="s">
        <v>2139</v>
      </c>
      <c r="B303" s="54" t="s">
        <v>945</v>
      </c>
      <c r="C303" s="55" t="s">
        <v>1861</v>
      </c>
      <c r="D303" s="56" t="s">
        <v>679</v>
      </c>
      <c r="E303" s="56" t="s">
        <v>1827</v>
      </c>
      <c r="F303" s="56" t="s">
        <v>1693</v>
      </c>
      <c r="G303" s="56" t="s">
        <v>1963</v>
      </c>
      <c r="H303" s="56" t="s">
        <v>1692</v>
      </c>
      <c r="I303" s="56" t="s">
        <v>1684</v>
      </c>
      <c r="J303" s="57" t="s">
        <v>680</v>
      </c>
      <c r="K303" s="42">
        <v>1174000</v>
      </c>
      <c r="L303" s="42">
        <v>1174000</v>
      </c>
      <c r="M303" s="42" t="str">
        <f t="shared" si="7"/>
        <v>-</v>
      </c>
      <c r="N303" s="28"/>
      <c r="O303" s="28"/>
      <c r="P303" s="28"/>
      <c r="Q303" s="28"/>
      <c r="R303" s="28"/>
      <c r="S303" s="28"/>
      <c r="T303" s="28"/>
      <c r="U303" s="28"/>
      <c r="V303" s="28"/>
      <c r="W303" s="28"/>
      <c r="X303" s="28"/>
      <c r="Y303" s="28"/>
      <c r="Z303" s="28"/>
      <c r="AA303" s="28"/>
      <c r="AB303" s="28"/>
      <c r="AC303" s="28"/>
      <c r="AD303" s="28"/>
      <c r="AE303" s="28"/>
      <c r="AF303" s="29"/>
      <c r="AG303" s="29"/>
      <c r="AH303" s="29"/>
      <c r="AI303" s="29"/>
      <c r="AJ303" s="29"/>
      <c r="AK303" s="29"/>
      <c r="AL303" s="29"/>
    </row>
    <row r="304" spans="1:38" s="16" customFormat="1" ht="56.25">
      <c r="A304" s="95" t="s">
        <v>48</v>
      </c>
      <c r="B304" s="54" t="s">
        <v>945</v>
      </c>
      <c r="C304" s="55" t="s">
        <v>1861</v>
      </c>
      <c r="D304" s="56" t="s">
        <v>679</v>
      </c>
      <c r="E304" s="56" t="s">
        <v>1827</v>
      </c>
      <c r="F304" s="56" t="s">
        <v>1693</v>
      </c>
      <c r="G304" s="56" t="s">
        <v>1963</v>
      </c>
      <c r="H304" s="56" t="s">
        <v>1692</v>
      </c>
      <c r="I304" s="56" t="s">
        <v>699</v>
      </c>
      <c r="J304" s="57" t="s">
        <v>680</v>
      </c>
      <c r="K304" s="42">
        <v>84200</v>
      </c>
      <c r="L304" s="42">
        <v>84200</v>
      </c>
      <c r="M304" s="42" t="str">
        <f t="shared" si="7"/>
        <v>-</v>
      </c>
      <c r="N304" s="14"/>
      <c r="O304" s="14"/>
      <c r="P304" s="14"/>
      <c r="Q304" s="14"/>
      <c r="R304" s="14"/>
      <c r="S304" s="14"/>
      <c r="T304" s="14"/>
      <c r="U304" s="14"/>
      <c r="V304" s="14"/>
      <c r="W304" s="14"/>
      <c r="X304" s="14"/>
      <c r="Y304" s="14"/>
      <c r="Z304" s="14"/>
      <c r="AA304" s="14"/>
      <c r="AB304" s="14"/>
      <c r="AC304" s="14"/>
      <c r="AD304" s="14"/>
      <c r="AE304" s="14"/>
      <c r="AF304" s="15"/>
      <c r="AG304" s="15"/>
      <c r="AH304" s="15"/>
      <c r="AI304" s="15"/>
      <c r="AJ304" s="15"/>
      <c r="AK304" s="15"/>
      <c r="AL304" s="15"/>
    </row>
    <row r="305" spans="1:38" s="30" customFormat="1" ht="33.75">
      <c r="A305" s="95" t="s">
        <v>1685</v>
      </c>
      <c r="B305" s="54" t="s">
        <v>945</v>
      </c>
      <c r="C305" s="55" t="s">
        <v>1861</v>
      </c>
      <c r="D305" s="56" t="s">
        <v>679</v>
      </c>
      <c r="E305" s="56" t="s">
        <v>1827</v>
      </c>
      <c r="F305" s="56" t="s">
        <v>1693</v>
      </c>
      <c r="G305" s="56" t="s">
        <v>1963</v>
      </c>
      <c r="H305" s="56" t="s">
        <v>1692</v>
      </c>
      <c r="I305" s="56" t="s">
        <v>1686</v>
      </c>
      <c r="J305" s="57" t="s">
        <v>680</v>
      </c>
      <c r="K305" s="42">
        <v>1733600</v>
      </c>
      <c r="L305" s="42">
        <v>1701015.58</v>
      </c>
      <c r="M305" s="42">
        <f t="shared" si="7"/>
        <v>32584.419999999925</v>
      </c>
      <c r="N305" s="28"/>
      <c r="O305" s="28"/>
      <c r="P305" s="28"/>
      <c r="Q305" s="28"/>
      <c r="R305" s="28"/>
      <c r="S305" s="28"/>
      <c r="T305" s="28"/>
      <c r="U305" s="28"/>
      <c r="V305" s="28"/>
      <c r="W305" s="28"/>
      <c r="X305" s="28"/>
      <c r="Y305" s="28"/>
      <c r="Z305" s="28"/>
      <c r="AA305" s="28"/>
      <c r="AB305" s="28"/>
      <c r="AC305" s="28"/>
      <c r="AD305" s="28"/>
      <c r="AE305" s="28"/>
      <c r="AF305" s="29"/>
      <c r="AG305" s="29"/>
      <c r="AH305" s="29"/>
      <c r="AI305" s="29"/>
      <c r="AJ305" s="29"/>
      <c r="AK305" s="29"/>
      <c r="AL305" s="29"/>
    </row>
    <row r="306" spans="1:38" s="16" customFormat="1" ht="22.5">
      <c r="A306" s="95" t="s">
        <v>1708</v>
      </c>
      <c r="B306" s="54" t="s">
        <v>945</v>
      </c>
      <c r="C306" s="55" t="s">
        <v>2015</v>
      </c>
      <c r="D306" s="56" t="s">
        <v>679</v>
      </c>
      <c r="E306" s="56" t="s">
        <v>1827</v>
      </c>
      <c r="F306" s="56" t="s">
        <v>1693</v>
      </c>
      <c r="G306" s="56" t="s">
        <v>1963</v>
      </c>
      <c r="H306" s="56" t="s">
        <v>1692</v>
      </c>
      <c r="I306" s="56" t="s">
        <v>1709</v>
      </c>
      <c r="J306" s="57" t="s">
        <v>680</v>
      </c>
      <c r="K306" s="42">
        <f>44084800-3560000</f>
        <v>40524800</v>
      </c>
      <c r="L306" s="42">
        <v>37641423</v>
      </c>
      <c r="M306" s="42">
        <f t="shared" si="7"/>
        <v>2883377</v>
      </c>
      <c r="N306" s="14"/>
      <c r="O306" s="14"/>
      <c r="P306" s="14"/>
      <c r="Q306" s="14"/>
      <c r="R306" s="14"/>
      <c r="S306" s="14"/>
      <c r="T306" s="14"/>
      <c r="U306" s="14"/>
      <c r="V306" s="14"/>
      <c r="W306" s="14"/>
      <c r="X306" s="14"/>
      <c r="Y306" s="14"/>
      <c r="Z306" s="14"/>
      <c r="AA306" s="14"/>
      <c r="AB306" s="14"/>
      <c r="AC306" s="14"/>
      <c r="AD306" s="14"/>
      <c r="AE306" s="14"/>
      <c r="AF306" s="15"/>
      <c r="AG306" s="15"/>
      <c r="AH306" s="15"/>
      <c r="AI306" s="15"/>
      <c r="AJ306" s="15"/>
      <c r="AK306" s="15"/>
      <c r="AL306" s="15"/>
    </row>
    <row r="307" spans="1:38" s="16" customFormat="1" ht="22.5">
      <c r="A307" s="95" t="s">
        <v>540</v>
      </c>
      <c r="B307" s="54" t="s">
        <v>945</v>
      </c>
      <c r="C307" s="55" t="s">
        <v>1861</v>
      </c>
      <c r="D307" s="56" t="s">
        <v>679</v>
      </c>
      <c r="E307" s="56" t="s">
        <v>1827</v>
      </c>
      <c r="F307" s="56" t="s">
        <v>1693</v>
      </c>
      <c r="G307" s="56" t="s">
        <v>1963</v>
      </c>
      <c r="H307" s="56" t="s">
        <v>1692</v>
      </c>
      <c r="I307" s="56" t="s">
        <v>1710</v>
      </c>
      <c r="J307" s="57" t="s">
        <v>680</v>
      </c>
      <c r="K307" s="42">
        <v>181000</v>
      </c>
      <c r="L307" s="42">
        <v>181000</v>
      </c>
      <c r="M307" s="42" t="str">
        <f t="shared" si="7"/>
        <v>-</v>
      </c>
      <c r="N307" s="14"/>
      <c r="O307" s="14"/>
      <c r="P307" s="14"/>
      <c r="Q307" s="14"/>
      <c r="R307" s="14"/>
      <c r="S307" s="14"/>
      <c r="T307" s="14"/>
      <c r="U307" s="14"/>
      <c r="V307" s="14"/>
      <c r="W307" s="14"/>
      <c r="X307" s="14"/>
      <c r="Y307" s="14"/>
      <c r="Z307" s="14"/>
      <c r="AA307" s="14"/>
      <c r="AB307" s="14"/>
      <c r="AC307" s="14"/>
      <c r="AD307" s="14"/>
      <c r="AE307" s="14"/>
      <c r="AF307" s="15"/>
      <c r="AG307" s="15"/>
      <c r="AH307" s="15"/>
      <c r="AI307" s="15"/>
      <c r="AJ307" s="15"/>
      <c r="AK307" s="15"/>
      <c r="AL307" s="15"/>
    </row>
    <row r="308" spans="1:38" s="16" customFormat="1" ht="33.75">
      <c r="A308" s="95" t="s">
        <v>1711</v>
      </c>
      <c r="B308" s="54" t="s">
        <v>945</v>
      </c>
      <c r="C308" s="55" t="s">
        <v>1861</v>
      </c>
      <c r="D308" s="56" t="s">
        <v>679</v>
      </c>
      <c r="E308" s="56" t="s">
        <v>1827</v>
      </c>
      <c r="F308" s="56" t="s">
        <v>1693</v>
      </c>
      <c r="G308" s="56" t="s">
        <v>1963</v>
      </c>
      <c r="H308" s="56" t="s">
        <v>1692</v>
      </c>
      <c r="I308" s="56" t="s">
        <v>1712</v>
      </c>
      <c r="J308" s="57" t="s">
        <v>680</v>
      </c>
      <c r="K308" s="42">
        <v>4904400</v>
      </c>
      <c r="L308" s="42">
        <v>4904400</v>
      </c>
      <c r="M308" s="42" t="str">
        <f t="shared" si="7"/>
        <v>-</v>
      </c>
      <c r="N308" s="14"/>
      <c r="O308" s="14"/>
      <c r="P308" s="14"/>
      <c r="Q308" s="14"/>
      <c r="R308" s="14"/>
      <c r="S308" s="14"/>
      <c r="T308" s="14"/>
      <c r="U308" s="14"/>
      <c r="V308" s="14"/>
      <c r="W308" s="14"/>
      <c r="X308" s="14"/>
      <c r="Y308" s="14"/>
      <c r="Z308" s="14"/>
      <c r="AA308" s="14"/>
      <c r="AB308" s="14"/>
      <c r="AC308" s="14"/>
      <c r="AD308" s="14"/>
      <c r="AE308" s="14"/>
      <c r="AF308" s="15"/>
      <c r="AG308" s="15"/>
      <c r="AH308" s="15"/>
      <c r="AI308" s="15"/>
      <c r="AJ308" s="15"/>
      <c r="AK308" s="15"/>
      <c r="AL308" s="15"/>
    </row>
    <row r="309" spans="1:38" s="16" customFormat="1" ht="22.5">
      <c r="A309" s="95" t="s">
        <v>1713</v>
      </c>
      <c r="B309" s="54" t="s">
        <v>945</v>
      </c>
      <c r="C309" s="55" t="s">
        <v>2016</v>
      </c>
      <c r="D309" s="56" t="s">
        <v>679</v>
      </c>
      <c r="E309" s="56" t="s">
        <v>1827</v>
      </c>
      <c r="F309" s="56" t="s">
        <v>1693</v>
      </c>
      <c r="G309" s="56" t="s">
        <v>1963</v>
      </c>
      <c r="H309" s="56" t="s">
        <v>1692</v>
      </c>
      <c r="I309" s="56" t="s">
        <v>1714</v>
      </c>
      <c r="J309" s="57" t="s">
        <v>680</v>
      </c>
      <c r="K309" s="42">
        <v>36505600</v>
      </c>
      <c r="L309" s="42">
        <v>35944300</v>
      </c>
      <c r="M309" s="42">
        <f t="shared" si="7"/>
        <v>561300</v>
      </c>
      <c r="N309" s="14"/>
      <c r="O309" s="14"/>
      <c r="P309" s="14"/>
      <c r="Q309" s="14"/>
      <c r="R309" s="14"/>
      <c r="S309" s="14"/>
      <c r="T309" s="14"/>
      <c r="U309" s="14"/>
      <c r="V309" s="14"/>
      <c r="W309" s="14"/>
      <c r="X309" s="14"/>
      <c r="Y309" s="14"/>
      <c r="Z309" s="14"/>
      <c r="AA309" s="14"/>
      <c r="AB309" s="14"/>
      <c r="AC309" s="14"/>
      <c r="AD309" s="14"/>
      <c r="AE309" s="14"/>
      <c r="AF309" s="15"/>
      <c r="AG309" s="15"/>
      <c r="AH309" s="15"/>
      <c r="AI309" s="15"/>
      <c r="AJ309" s="15"/>
      <c r="AK309" s="15"/>
      <c r="AL309" s="15"/>
    </row>
    <row r="310" spans="1:13" ht="22.5">
      <c r="A310" s="95" t="s">
        <v>1715</v>
      </c>
      <c r="B310" s="54" t="s">
        <v>945</v>
      </c>
      <c r="C310" s="55" t="s">
        <v>1861</v>
      </c>
      <c r="D310" s="56" t="s">
        <v>679</v>
      </c>
      <c r="E310" s="56" t="s">
        <v>1827</v>
      </c>
      <c r="F310" s="56" t="s">
        <v>1693</v>
      </c>
      <c r="G310" s="56" t="s">
        <v>1963</v>
      </c>
      <c r="H310" s="56" t="s">
        <v>1692</v>
      </c>
      <c r="I310" s="56" t="s">
        <v>1716</v>
      </c>
      <c r="J310" s="57" t="s">
        <v>680</v>
      </c>
      <c r="K310" s="42">
        <v>1543100</v>
      </c>
      <c r="L310" s="42">
        <v>1526818</v>
      </c>
      <c r="M310" s="42">
        <f t="shared" si="7"/>
        <v>16282</v>
      </c>
    </row>
    <row r="311" spans="1:13" ht="22.5">
      <c r="A311" s="95" t="s">
        <v>1188</v>
      </c>
      <c r="B311" s="54" t="s">
        <v>945</v>
      </c>
      <c r="C311" s="55" t="s">
        <v>1598</v>
      </c>
      <c r="D311" s="56" t="s">
        <v>679</v>
      </c>
      <c r="E311" s="56" t="s">
        <v>1827</v>
      </c>
      <c r="F311" s="56" t="s">
        <v>1693</v>
      </c>
      <c r="G311" s="56" t="s">
        <v>1963</v>
      </c>
      <c r="H311" s="56" t="s">
        <v>1692</v>
      </c>
      <c r="I311" s="56" t="s">
        <v>1583</v>
      </c>
      <c r="J311" s="57" t="s">
        <v>680</v>
      </c>
      <c r="K311" s="42">
        <v>1359500</v>
      </c>
      <c r="L311" s="42">
        <v>1357947.03</v>
      </c>
      <c r="M311" s="42">
        <f t="shared" si="7"/>
        <v>1552.969999999972</v>
      </c>
    </row>
    <row r="312" spans="1:13" ht="33.75">
      <c r="A312" s="95" t="s">
        <v>1441</v>
      </c>
      <c r="B312" s="54" t="s">
        <v>945</v>
      </c>
      <c r="C312" s="55" t="s">
        <v>1861</v>
      </c>
      <c r="D312" s="56" t="s">
        <v>679</v>
      </c>
      <c r="E312" s="56" t="s">
        <v>1827</v>
      </c>
      <c r="F312" s="56" t="s">
        <v>1693</v>
      </c>
      <c r="G312" s="56" t="s">
        <v>1963</v>
      </c>
      <c r="H312" s="56" t="s">
        <v>1692</v>
      </c>
      <c r="I312" s="56" t="s">
        <v>1584</v>
      </c>
      <c r="J312" s="57" t="s">
        <v>680</v>
      </c>
      <c r="K312" s="42">
        <v>8524300</v>
      </c>
      <c r="L312" s="42">
        <v>8375300</v>
      </c>
      <c r="M312" s="42">
        <f t="shared" si="7"/>
        <v>149000</v>
      </c>
    </row>
    <row r="313" spans="1:13" ht="45">
      <c r="A313" s="95" t="s">
        <v>1442</v>
      </c>
      <c r="B313" s="54" t="s">
        <v>945</v>
      </c>
      <c r="C313" s="55" t="s">
        <v>2015</v>
      </c>
      <c r="D313" s="56" t="s">
        <v>679</v>
      </c>
      <c r="E313" s="56" t="s">
        <v>1827</v>
      </c>
      <c r="F313" s="56" t="s">
        <v>1693</v>
      </c>
      <c r="G313" s="56" t="s">
        <v>1963</v>
      </c>
      <c r="H313" s="56" t="s">
        <v>1692</v>
      </c>
      <c r="I313" s="56" t="s">
        <v>2039</v>
      </c>
      <c r="J313" s="57" t="s">
        <v>680</v>
      </c>
      <c r="K313" s="42">
        <v>101164400</v>
      </c>
      <c r="L313" s="42">
        <v>99211000</v>
      </c>
      <c r="M313" s="42">
        <f t="shared" si="7"/>
        <v>1953400</v>
      </c>
    </row>
    <row r="314" spans="1:13" ht="33.75">
      <c r="A314" s="95" t="s">
        <v>2040</v>
      </c>
      <c r="B314" s="54" t="s">
        <v>945</v>
      </c>
      <c r="C314" s="55" t="s">
        <v>1861</v>
      </c>
      <c r="D314" s="56" t="s">
        <v>679</v>
      </c>
      <c r="E314" s="56" t="s">
        <v>1827</v>
      </c>
      <c r="F314" s="56" t="s">
        <v>1693</v>
      </c>
      <c r="G314" s="56" t="s">
        <v>1963</v>
      </c>
      <c r="H314" s="56" t="s">
        <v>1692</v>
      </c>
      <c r="I314" s="56" t="s">
        <v>2041</v>
      </c>
      <c r="J314" s="57" t="s">
        <v>680</v>
      </c>
      <c r="K314" s="42">
        <v>25000</v>
      </c>
      <c r="L314" s="42">
        <v>23000</v>
      </c>
      <c r="M314" s="42">
        <f t="shared" si="7"/>
        <v>2000</v>
      </c>
    </row>
    <row r="315" spans="1:13" ht="45">
      <c r="A315" s="95" t="s">
        <v>1189</v>
      </c>
      <c r="B315" s="54" t="s">
        <v>945</v>
      </c>
      <c r="C315" s="55" t="s">
        <v>1861</v>
      </c>
      <c r="D315" s="56" t="s">
        <v>679</v>
      </c>
      <c r="E315" s="56" t="s">
        <v>1827</v>
      </c>
      <c r="F315" s="56" t="s">
        <v>1693</v>
      </c>
      <c r="G315" s="56" t="s">
        <v>1963</v>
      </c>
      <c r="H315" s="56" t="s">
        <v>1692</v>
      </c>
      <c r="I315" s="56" t="s">
        <v>1633</v>
      </c>
      <c r="J315" s="57" t="s">
        <v>680</v>
      </c>
      <c r="K315" s="42">
        <f>660000+662000</f>
        <v>1322000</v>
      </c>
      <c r="L315" s="42">
        <v>1322000</v>
      </c>
      <c r="M315" s="42" t="str">
        <f t="shared" si="7"/>
        <v>-</v>
      </c>
    </row>
    <row r="316" spans="1:13" ht="33.75">
      <c r="A316" s="95" t="s">
        <v>1443</v>
      </c>
      <c r="B316" s="54" t="s">
        <v>945</v>
      </c>
      <c r="C316" s="55" t="s">
        <v>1861</v>
      </c>
      <c r="D316" s="56" t="s">
        <v>679</v>
      </c>
      <c r="E316" s="56" t="s">
        <v>1827</v>
      </c>
      <c r="F316" s="56" t="s">
        <v>1693</v>
      </c>
      <c r="G316" s="56" t="s">
        <v>1963</v>
      </c>
      <c r="H316" s="56" t="s">
        <v>1692</v>
      </c>
      <c r="I316" s="56" t="s">
        <v>2042</v>
      </c>
      <c r="J316" s="57" t="s">
        <v>680</v>
      </c>
      <c r="K316" s="42">
        <f>4188600+900000+2067300</f>
        <v>7155900</v>
      </c>
      <c r="L316" s="42">
        <v>5043270.04</v>
      </c>
      <c r="M316" s="42">
        <f t="shared" si="7"/>
        <v>2112629.96</v>
      </c>
    </row>
    <row r="317" spans="1:13" ht="33.75">
      <c r="A317" s="95" t="s">
        <v>1444</v>
      </c>
      <c r="B317" s="54" t="s">
        <v>945</v>
      </c>
      <c r="C317" s="55" t="s">
        <v>1861</v>
      </c>
      <c r="D317" s="56" t="s">
        <v>679</v>
      </c>
      <c r="E317" s="56" t="s">
        <v>1827</v>
      </c>
      <c r="F317" s="56" t="s">
        <v>1693</v>
      </c>
      <c r="G317" s="56" t="s">
        <v>1963</v>
      </c>
      <c r="H317" s="56" t="s">
        <v>1692</v>
      </c>
      <c r="I317" s="56" t="s">
        <v>2043</v>
      </c>
      <c r="J317" s="57" t="s">
        <v>680</v>
      </c>
      <c r="K317" s="42">
        <v>1636000</v>
      </c>
      <c r="L317" s="42">
        <v>1625992.5</v>
      </c>
      <c r="M317" s="42">
        <f t="shared" si="7"/>
        <v>10007.5</v>
      </c>
    </row>
    <row r="318" spans="1:13" ht="90">
      <c r="A318" s="95" t="s">
        <v>1445</v>
      </c>
      <c r="B318" s="54" t="s">
        <v>945</v>
      </c>
      <c r="C318" s="55" t="s">
        <v>2012</v>
      </c>
      <c r="D318" s="56" t="s">
        <v>679</v>
      </c>
      <c r="E318" s="56" t="s">
        <v>1827</v>
      </c>
      <c r="F318" s="56" t="s">
        <v>1693</v>
      </c>
      <c r="G318" s="56" t="s">
        <v>1963</v>
      </c>
      <c r="H318" s="56" t="s">
        <v>1692</v>
      </c>
      <c r="I318" s="56" t="s">
        <v>2044</v>
      </c>
      <c r="J318" s="57" t="s">
        <v>680</v>
      </c>
      <c r="K318" s="42">
        <v>1861600</v>
      </c>
      <c r="L318" s="42">
        <v>1861600</v>
      </c>
      <c r="M318" s="42" t="str">
        <f t="shared" si="7"/>
        <v>-</v>
      </c>
    </row>
    <row r="319" spans="1:38" s="104" customFormat="1" ht="45">
      <c r="A319" s="95" t="s">
        <v>1976</v>
      </c>
      <c r="B319" s="54" t="s">
        <v>945</v>
      </c>
      <c r="C319" s="55" t="s">
        <v>1861</v>
      </c>
      <c r="D319" s="56" t="s">
        <v>679</v>
      </c>
      <c r="E319" s="56" t="s">
        <v>1827</v>
      </c>
      <c r="F319" s="56" t="s">
        <v>1693</v>
      </c>
      <c r="G319" s="56" t="s">
        <v>1963</v>
      </c>
      <c r="H319" s="56" t="s">
        <v>1692</v>
      </c>
      <c r="I319" s="56" t="s">
        <v>1534</v>
      </c>
      <c r="J319" s="57" t="s">
        <v>680</v>
      </c>
      <c r="K319" s="42">
        <v>7198900</v>
      </c>
      <c r="L319" s="42">
        <v>7198900</v>
      </c>
      <c r="M319" s="42" t="str">
        <f t="shared" si="7"/>
        <v>-</v>
      </c>
      <c r="N319" s="102"/>
      <c r="O319" s="102"/>
      <c r="P319" s="102"/>
      <c r="Q319" s="102"/>
      <c r="R319" s="102"/>
      <c r="S319" s="102"/>
      <c r="T319" s="102"/>
      <c r="U319" s="102"/>
      <c r="V319" s="102"/>
      <c r="W319" s="102"/>
      <c r="X319" s="102"/>
      <c r="Y319" s="102"/>
      <c r="Z319" s="102"/>
      <c r="AA319" s="102"/>
      <c r="AB319" s="102"/>
      <c r="AC319" s="102"/>
      <c r="AD319" s="102"/>
      <c r="AE319" s="102"/>
      <c r="AF319" s="103"/>
      <c r="AG319" s="103"/>
      <c r="AH319" s="103"/>
      <c r="AI319" s="103"/>
      <c r="AJ319" s="103"/>
      <c r="AK319" s="103"/>
      <c r="AL319" s="103"/>
    </row>
    <row r="320" spans="1:13" ht="78.75">
      <c r="A320" s="95" t="s">
        <v>1977</v>
      </c>
      <c r="B320" s="54" t="s">
        <v>945</v>
      </c>
      <c r="C320" s="55" t="s">
        <v>2012</v>
      </c>
      <c r="D320" s="56" t="s">
        <v>679</v>
      </c>
      <c r="E320" s="56" t="s">
        <v>1827</v>
      </c>
      <c r="F320" s="56" t="s">
        <v>1693</v>
      </c>
      <c r="G320" s="56" t="s">
        <v>1963</v>
      </c>
      <c r="H320" s="56" t="s">
        <v>1692</v>
      </c>
      <c r="I320" s="56" t="s">
        <v>1835</v>
      </c>
      <c r="J320" s="57" t="s">
        <v>680</v>
      </c>
      <c r="K320" s="42">
        <v>9521500</v>
      </c>
      <c r="L320" s="42">
        <v>6737745.42</v>
      </c>
      <c r="M320" s="42">
        <f t="shared" si="7"/>
        <v>2783754.58</v>
      </c>
    </row>
    <row r="321" spans="1:13" ht="33.75">
      <c r="A321" s="95" t="s">
        <v>1905</v>
      </c>
      <c r="B321" s="54" t="s">
        <v>945</v>
      </c>
      <c r="C321" s="55" t="s">
        <v>2012</v>
      </c>
      <c r="D321" s="56" t="s">
        <v>679</v>
      </c>
      <c r="E321" s="56" t="s">
        <v>1827</v>
      </c>
      <c r="F321" s="56" t="s">
        <v>1693</v>
      </c>
      <c r="G321" s="56" t="s">
        <v>1963</v>
      </c>
      <c r="H321" s="56" t="s">
        <v>1692</v>
      </c>
      <c r="I321" s="56" t="s">
        <v>1906</v>
      </c>
      <c r="J321" s="57" t="s">
        <v>680</v>
      </c>
      <c r="K321" s="42">
        <v>6668700</v>
      </c>
      <c r="L321" s="42">
        <v>6668700</v>
      </c>
      <c r="M321" s="42" t="str">
        <f t="shared" si="7"/>
        <v>-</v>
      </c>
    </row>
    <row r="322" spans="1:13" ht="67.5">
      <c r="A322" s="95" t="s">
        <v>1907</v>
      </c>
      <c r="B322" s="54" t="s">
        <v>945</v>
      </c>
      <c r="C322" s="55" t="s">
        <v>2012</v>
      </c>
      <c r="D322" s="56" t="s">
        <v>679</v>
      </c>
      <c r="E322" s="56" t="s">
        <v>1827</v>
      </c>
      <c r="F322" s="56" t="s">
        <v>1693</v>
      </c>
      <c r="G322" s="56" t="s">
        <v>1963</v>
      </c>
      <c r="H322" s="56" t="s">
        <v>1692</v>
      </c>
      <c r="I322" s="56" t="s">
        <v>1908</v>
      </c>
      <c r="J322" s="57" t="s">
        <v>680</v>
      </c>
      <c r="K322" s="42">
        <f>216800+126500</f>
        <v>343300</v>
      </c>
      <c r="L322" s="42">
        <v>343300</v>
      </c>
      <c r="M322" s="42" t="str">
        <f t="shared" si="7"/>
        <v>-</v>
      </c>
    </row>
    <row r="323" spans="1:13" ht="78.75">
      <c r="A323" s="95" t="s">
        <v>1893</v>
      </c>
      <c r="B323" s="54" t="s">
        <v>945</v>
      </c>
      <c r="C323" s="55" t="s">
        <v>2012</v>
      </c>
      <c r="D323" s="56" t="s">
        <v>679</v>
      </c>
      <c r="E323" s="56" t="s">
        <v>1827</v>
      </c>
      <c r="F323" s="56" t="s">
        <v>1693</v>
      </c>
      <c r="G323" s="56" t="s">
        <v>1963</v>
      </c>
      <c r="H323" s="56" t="s">
        <v>1692</v>
      </c>
      <c r="I323" s="56" t="s">
        <v>1998</v>
      </c>
      <c r="J323" s="57" t="s">
        <v>680</v>
      </c>
      <c r="K323" s="42">
        <f>577212000+4381100+1996300</f>
        <v>583589400</v>
      </c>
      <c r="L323" s="42">
        <v>583589400</v>
      </c>
      <c r="M323" s="42" t="str">
        <f t="shared" si="7"/>
        <v>-</v>
      </c>
    </row>
    <row r="324" spans="1:13" ht="22.5">
      <c r="A324" s="105" t="s">
        <v>1894</v>
      </c>
      <c r="B324" s="54" t="s">
        <v>945</v>
      </c>
      <c r="C324" s="55" t="s">
        <v>1598</v>
      </c>
      <c r="D324" s="56" t="s">
        <v>679</v>
      </c>
      <c r="E324" s="56" t="s">
        <v>1827</v>
      </c>
      <c r="F324" s="56" t="s">
        <v>1693</v>
      </c>
      <c r="G324" s="56" t="s">
        <v>1963</v>
      </c>
      <c r="H324" s="56" t="s">
        <v>1692</v>
      </c>
      <c r="I324" s="56" t="s">
        <v>1978</v>
      </c>
      <c r="J324" s="57" t="s">
        <v>680</v>
      </c>
      <c r="K324" s="42">
        <f>638058400-166598200+4764129</f>
        <v>476224329</v>
      </c>
      <c r="L324" s="42">
        <v>476224329</v>
      </c>
      <c r="M324" s="42" t="str">
        <f t="shared" si="7"/>
        <v>-</v>
      </c>
    </row>
    <row r="325" spans="1:13" ht="45">
      <c r="A325" s="105" t="s">
        <v>1999</v>
      </c>
      <c r="B325" s="54" t="s">
        <v>945</v>
      </c>
      <c r="C325" s="55" t="s">
        <v>1598</v>
      </c>
      <c r="D325" s="56" t="s">
        <v>679</v>
      </c>
      <c r="E325" s="56" t="s">
        <v>1827</v>
      </c>
      <c r="F325" s="56" t="s">
        <v>1693</v>
      </c>
      <c r="G325" s="56" t="s">
        <v>1963</v>
      </c>
      <c r="H325" s="56" t="s">
        <v>1692</v>
      </c>
      <c r="I325" s="56" t="s">
        <v>2000</v>
      </c>
      <c r="J325" s="57" t="s">
        <v>680</v>
      </c>
      <c r="K325" s="42">
        <f>547875700-6707470</f>
        <v>541168230</v>
      </c>
      <c r="L325" s="42">
        <v>541168230</v>
      </c>
      <c r="M325" s="42" t="str">
        <f t="shared" si="7"/>
        <v>-</v>
      </c>
    </row>
    <row r="326" spans="1:13" ht="78.75">
      <c r="A326" s="105" t="s">
        <v>1895</v>
      </c>
      <c r="B326" s="54" t="s">
        <v>945</v>
      </c>
      <c r="C326" s="55" t="s">
        <v>2012</v>
      </c>
      <c r="D326" s="56" t="s">
        <v>679</v>
      </c>
      <c r="E326" s="56" t="s">
        <v>1827</v>
      </c>
      <c r="F326" s="56" t="s">
        <v>1693</v>
      </c>
      <c r="G326" s="56" t="s">
        <v>1963</v>
      </c>
      <c r="H326" s="56" t="s">
        <v>1692</v>
      </c>
      <c r="I326" s="56" t="s">
        <v>2001</v>
      </c>
      <c r="J326" s="57" t="s">
        <v>680</v>
      </c>
      <c r="K326" s="42">
        <f>273269100-9237500+815200</f>
        <v>264846800</v>
      </c>
      <c r="L326" s="42">
        <v>262846800</v>
      </c>
      <c r="M326" s="42">
        <f t="shared" si="7"/>
        <v>2000000</v>
      </c>
    </row>
    <row r="327" spans="1:13" ht="33.75">
      <c r="A327" s="95" t="s">
        <v>1896</v>
      </c>
      <c r="B327" s="54" t="s">
        <v>945</v>
      </c>
      <c r="C327" s="55" t="s">
        <v>2012</v>
      </c>
      <c r="D327" s="56" t="s">
        <v>679</v>
      </c>
      <c r="E327" s="56" t="s">
        <v>1827</v>
      </c>
      <c r="F327" s="56" t="s">
        <v>1693</v>
      </c>
      <c r="G327" s="56" t="s">
        <v>1963</v>
      </c>
      <c r="H327" s="56" t="s">
        <v>1692</v>
      </c>
      <c r="I327" s="56" t="s">
        <v>1897</v>
      </c>
      <c r="J327" s="57" t="s">
        <v>680</v>
      </c>
      <c r="K327" s="42">
        <f>2110900+408000-126500-1428000</f>
        <v>964400</v>
      </c>
      <c r="L327" s="42">
        <v>0</v>
      </c>
      <c r="M327" s="42">
        <f t="shared" si="7"/>
        <v>964400</v>
      </c>
    </row>
    <row r="328" spans="1:13" ht="33.75">
      <c r="A328" s="95" t="s">
        <v>1750</v>
      </c>
      <c r="B328" s="54" t="s">
        <v>945</v>
      </c>
      <c r="C328" s="55" t="s">
        <v>1791</v>
      </c>
      <c r="D328" s="56" t="s">
        <v>679</v>
      </c>
      <c r="E328" s="56" t="s">
        <v>1827</v>
      </c>
      <c r="F328" s="56" t="s">
        <v>1693</v>
      </c>
      <c r="G328" s="56" t="s">
        <v>1963</v>
      </c>
      <c r="H328" s="56" t="s">
        <v>1692</v>
      </c>
      <c r="I328" s="56" t="s">
        <v>1751</v>
      </c>
      <c r="J328" s="57" t="s">
        <v>680</v>
      </c>
      <c r="K328" s="42">
        <v>32350400</v>
      </c>
      <c r="L328" s="42">
        <v>32350400</v>
      </c>
      <c r="M328" s="42" t="str">
        <f t="shared" si="7"/>
        <v>-</v>
      </c>
    </row>
    <row r="329" spans="1:13" ht="33.75">
      <c r="A329" s="95" t="s">
        <v>1752</v>
      </c>
      <c r="B329" s="54" t="s">
        <v>945</v>
      </c>
      <c r="C329" s="55" t="s">
        <v>1861</v>
      </c>
      <c r="D329" s="56" t="s">
        <v>679</v>
      </c>
      <c r="E329" s="56" t="s">
        <v>1827</v>
      </c>
      <c r="F329" s="56" t="s">
        <v>1693</v>
      </c>
      <c r="G329" s="56" t="s">
        <v>1963</v>
      </c>
      <c r="H329" s="56" t="s">
        <v>1692</v>
      </c>
      <c r="I329" s="56" t="s">
        <v>1753</v>
      </c>
      <c r="J329" s="57" t="s">
        <v>680</v>
      </c>
      <c r="K329" s="42">
        <v>2644000</v>
      </c>
      <c r="L329" s="42">
        <v>2644000</v>
      </c>
      <c r="M329" s="42" t="str">
        <f t="shared" si="7"/>
        <v>-</v>
      </c>
    </row>
    <row r="330" spans="1:13" ht="45">
      <c r="A330" s="96" t="s">
        <v>1424</v>
      </c>
      <c r="B330" s="32" t="s">
        <v>945</v>
      </c>
      <c r="C330" s="49" t="s">
        <v>2015</v>
      </c>
      <c r="D330" s="50" t="s">
        <v>679</v>
      </c>
      <c r="E330" s="50" t="s">
        <v>1827</v>
      </c>
      <c r="F330" s="50" t="s">
        <v>1693</v>
      </c>
      <c r="G330" s="50" t="s">
        <v>1898</v>
      </c>
      <c r="H330" s="50" t="s">
        <v>1821</v>
      </c>
      <c r="I330" s="50" t="s">
        <v>1822</v>
      </c>
      <c r="J330" s="51" t="s">
        <v>680</v>
      </c>
      <c r="K330" s="52">
        <f>K331</f>
        <v>9598400</v>
      </c>
      <c r="L330" s="52">
        <f>L331</f>
        <v>9212000</v>
      </c>
      <c r="M330" s="52">
        <f t="shared" si="7"/>
        <v>386400</v>
      </c>
    </row>
    <row r="331" spans="1:38" s="104" customFormat="1" ht="45">
      <c r="A331" s="95" t="s">
        <v>1425</v>
      </c>
      <c r="B331" s="54" t="s">
        <v>945</v>
      </c>
      <c r="C331" s="55" t="s">
        <v>2015</v>
      </c>
      <c r="D331" s="56" t="s">
        <v>679</v>
      </c>
      <c r="E331" s="56" t="s">
        <v>1827</v>
      </c>
      <c r="F331" s="56" t="s">
        <v>1693</v>
      </c>
      <c r="G331" s="56" t="s">
        <v>1898</v>
      </c>
      <c r="H331" s="56" t="s">
        <v>1692</v>
      </c>
      <c r="I331" s="56" t="s">
        <v>1822</v>
      </c>
      <c r="J331" s="57" t="s">
        <v>680</v>
      </c>
      <c r="K331" s="42">
        <f>14098400-4500000</f>
        <v>9598400</v>
      </c>
      <c r="L331" s="42">
        <v>9212000</v>
      </c>
      <c r="M331" s="42">
        <f t="shared" si="7"/>
        <v>386400</v>
      </c>
      <c r="N331" s="102"/>
      <c r="O331" s="102"/>
      <c r="P331" s="102"/>
      <c r="Q331" s="102"/>
      <c r="R331" s="102"/>
      <c r="S331" s="102"/>
      <c r="T331" s="102"/>
      <c r="U331" s="102"/>
      <c r="V331" s="102"/>
      <c r="W331" s="102"/>
      <c r="X331" s="102"/>
      <c r="Y331" s="102"/>
      <c r="Z331" s="102"/>
      <c r="AA331" s="102"/>
      <c r="AB331" s="102"/>
      <c r="AC331" s="102"/>
      <c r="AD331" s="102"/>
      <c r="AE331" s="102"/>
      <c r="AF331" s="103"/>
      <c r="AG331" s="103"/>
      <c r="AH331" s="103"/>
      <c r="AI331" s="103"/>
      <c r="AJ331" s="103"/>
      <c r="AK331" s="103"/>
      <c r="AL331" s="103"/>
    </row>
    <row r="332" spans="1:13" ht="45">
      <c r="A332" s="98" t="s">
        <v>1426</v>
      </c>
      <c r="B332" s="32" t="s">
        <v>945</v>
      </c>
      <c r="C332" s="49" t="s">
        <v>2012</v>
      </c>
      <c r="D332" s="50" t="s">
        <v>679</v>
      </c>
      <c r="E332" s="50" t="s">
        <v>1827</v>
      </c>
      <c r="F332" s="50" t="s">
        <v>1693</v>
      </c>
      <c r="G332" s="50" t="s">
        <v>965</v>
      </c>
      <c r="H332" s="50" t="s">
        <v>1821</v>
      </c>
      <c r="I332" s="50" t="s">
        <v>1822</v>
      </c>
      <c r="J332" s="51" t="s">
        <v>680</v>
      </c>
      <c r="K332" s="52">
        <f>K333</f>
        <v>7438500</v>
      </c>
      <c r="L332" s="52">
        <f>L333</f>
        <v>7438500</v>
      </c>
      <c r="M332" s="52" t="str">
        <f t="shared" si="7"/>
        <v>-</v>
      </c>
    </row>
    <row r="333" spans="1:13" ht="33.75">
      <c r="A333" s="106" t="s">
        <v>1427</v>
      </c>
      <c r="B333" s="54" t="s">
        <v>945</v>
      </c>
      <c r="C333" s="55" t="s">
        <v>2012</v>
      </c>
      <c r="D333" s="56" t="s">
        <v>679</v>
      </c>
      <c r="E333" s="56" t="s">
        <v>1827</v>
      </c>
      <c r="F333" s="56" t="s">
        <v>1693</v>
      </c>
      <c r="G333" s="56" t="s">
        <v>965</v>
      </c>
      <c r="H333" s="56" t="s">
        <v>1692</v>
      </c>
      <c r="I333" s="56" t="s">
        <v>1822</v>
      </c>
      <c r="J333" s="57" t="s">
        <v>680</v>
      </c>
      <c r="K333" s="42">
        <f>K334+K335</f>
        <v>7438500</v>
      </c>
      <c r="L333" s="42">
        <f>L334+L335</f>
        <v>7438500</v>
      </c>
      <c r="M333" s="42" t="str">
        <f t="shared" si="7"/>
        <v>-</v>
      </c>
    </row>
    <row r="334" spans="1:38" s="104" customFormat="1" ht="45">
      <c r="A334" s="106" t="s">
        <v>621</v>
      </c>
      <c r="B334" s="54" t="s">
        <v>945</v>
      </c>
      <c r="C334" s="55" t="s">
        <v>2012</v>
      </c>
      <c r="D334" s="56" t="s">
        <v>679</v>
      </c>
      <c r="E334" s="56" t="s">
        <v>1827</v>
      </c>
      <c r="F334" s="56" t="s">
        <v>1693</v>
      </c>
      <c r="G334" s="56" t="s">
        <v>965</v>
      </c>
      <c r="H334" s="56" t="s">
        <v>1692</v>
      </c>
      <c r="I334" s="56" t="s">
        <v>622</v>
      </c>
      <c r="J334" s="57" t="s">
        <v>680</v>
      </c>
      <c r="K334" s="42">
        <f>808900+5034</f>
        <v>813934</v>
      </c>
      <c r="L334" s="42">
        <v>813934</v>
      </c>
      <c r="M334" s="42" t="str">
        <f t="shared" si="7"/>
        <v>-</v>
      </c>
      <c r="N334" s="102"/>
      <c r="O334" s="102"/>
      <c r="P334" s="102"/>
      <c r="Q334" s="102"/>
      <c r="R334" s="102"/>
      <c r="S334" s="102"/>
      <c r="T334" s="102"/>
      <c r="U334" s="102"/>
      <c r="V334" s="102"/>
      <c r="W334" s="102"/>
      <c r="X334" s="102"/>
      <c r="Y334" s="102"/>
      <c r="Z334" s="102"/>
      <c r="AA334" s="102"/>
      <c r="AB334" s="102"/>
      <c r="AC334" s="102"/>
      <c r="AD334" s="102"/>
      <c r="AE334" s="102"/>
      <c r="AF334" s="103"/>
      <c r="AG334" s="103"/>
      <c r="AH334" s="103"/>
      <c r="AI334" s="103"/>
      <c r="AJ334" s="103"/>
      <c r="AK334" s="103"/>
      <c r="AL334" s="103"/>
    </row>
    <row r="335" spans="1:13" ht="33.75">
      <c r="A335" s="95" t="s">
        <v>1754</v>
      </c>
      <c r="B335" s="54" t="s">
        <v>945</v>
      </c>
      <c r="C335" s="55" t="s">
        <v>2012</v>
      </c>
      <c r="D335" s="56" t="s">
        <v>679</v>
      </c>
      <c r="E335" s="56" t="s">
        <v>1827</v>
      </c>
      <c r="F335" s="56" t="s">
        <v>1693</v>
      </c>
      <c r="G335" s="56" t="s">
        <v>965</v>
      </c>
      <c r="H335" s="56" t="s">
        <v>1692</v>
      </c>
      <c r="I335" s="56" t="s">
        <v>2031</v>
      </c>
      <c r="J335" s="57" t="s">
        <v>680</v>
      </c>
      <c r="K335" s="42">
        <f>13471400+1376200-6977100-432000-808900-5034</f>
        <v>6624566</v>
      </c>
      <c r="L335" s="42">
        <v>6624566</v>
      </c>
      <c r="M335" s="42" t="str">
        <f t="shared" si="7"/>
        <v>-</v>
      </c>
    </row>
    <row r="336" spans="1:13" ht="22.5">
      <c r="A336" s="96" t="s">
        <v>57</v>
      </c>
      <c r="B336" s="32" t="s">
        <v>945</v>
      </c>
      <c r="C336" s="49" t="s">
        <v>1861</v>
      </c>
      <c r="D336" s="50" t="s">
        <v>679</v>
      </c>
      <c r="E336" s="50" t="s">
        <v>1827</v>
      </c>
      <c r="F336" s="50" t="s">
        <v>1693</v>
      </c>
      <c r="G336" s="50" t="s">
        <v>253</v>
      </c>
      <c r="H336" s="50" t="s">
        <v>1821</v>
      </c>
      <c r="I336" s="50" t="s">
        <v>1822</v>
      </c>
      <c r="J336" s="51" t="s">
        <v>680</v>
      </c>
      <c r="K336" s="52">
        <f>K337</f>
        <v>210900</v>
      </c>
      <c r="L336" s="52">
        <f>L337</f>
        <v>0</v>
      </c>
      <c r="M336" s="52">
        <f t="shared" si="7"/>
        <v>210900</v>
      </c>
    </row>
    <row r="337" spans="1:13" ht="22.5">
      <c r="A337" s="95" t="s">
        <v>254</v>
      </c>
      <c r="B337" s="54" t="s">
        <v>945</v>
      </c>
      <c r="C337" s="55" t="s">
        <v>1861</v>
      </c>
      <c r="D337" s="56" t="s">
        <v>679</v>
      </c>
      <c r="E337" s="56" t="s">
        <v>1827</v>
      </c>
      <c r="F337" s="56" t="s">
        <v>1693</v>
      </c>
      <c r="G337" s="56" t="s">
        <v>253</v>
      </c>
      <c r="H337" s="56" t="s">
        <v>1692</v>
      </c>
      <c r="I337" s="56" t="s">
        <v>1822</v>
      </c>
      <c r="J337" s="57" t="s">
        <v>680</v>
      </c>
      <c r="K337" s="42">
        <v>210900</v>
      </c>
      <c r="L337" s="42">
        <v>0</v>
      </c>
      <c r="M337" s="42">
        <f t="shared" si="7"/>
        <v>210900</v>
      </c>
    </row>
    <row r="338" spans="1:13" ht="15">
      <c r="A338" s="96" t="s">
        <v>1899</v>
      </c>
      <c r="B338" s="32" t="s">
        <v>945</v>
      </c>
      <c r="C338" s="49" t="s">
        <v>1819</v>
      </c>
      <c r="D338" s="50" t="s">
        <v>679</v>
      </c>
      <c r="E338" s="50" t="s">
        <v>1827</v>
      </c>
      <c r="F338" s="50" t="s">
        <v>1693</v>
      </c>
      <c r="G338" s="50" t="s">
        <v>2032</v>
      </c>
      <c r="H338" s="50" t="s">
        <v>1821</v>
      </c>
      <c r="I338" s="50" t="s">
        <v>1822</v>
      </c>
      <c r="J338" s="51" t="s">
        <v>680</v>
      </c>
      <c r="K338" s="52">
        <f>K339</f>
        <v>340063500</v>
      </c>
      <c r="L338" s="52">
        <f>L339</f>
        <v>340063500</v>
      </c>
      <c r="M338" s="52" t="str">
        <f aca="true" t="shared" si="8" ref="M338:M378">IF(K338-L338&gt;0,K338-L338,"-")</f>
        <v>-</v>
      </c>
    </row>
    <row r="339" spans="1:13" ht="15">
      <c r="A339" s="95" t="s">
        <v>1900</v>
      </c>
      <c r="B339" s="54" t="s">
        <v>945</v>
      </c>
      <c r="C339" s="55" t="s">
        <v>1819</v>
      </c>
      <c r="D339" s="56" t="s">
        <v>679</v>
      </c>
      <c r="E339" s="56" t="s">
        <v>1827</v>
      </c>
      <c r="F339" s="56" t="s">
        <v>1693</v>
      </c>
      <c r="G339" s="56" t="s">
        <v>2032</v>
      </c>
      <c r="H339" s="56" t="s">
        <v>1692</v>
      </c>
      <c r="I339" s="56" t="s">
        <v>1822</v>
      </c>
      <c r="J339" s="57" t="s">
        <v>680</v>
      </c>
      <c r="K339" s="42">
        <f>K340+K341</f>
        <v>340063500</v>
      </c>
      <c r="L339" s="42">
        <f>L340+L341</f>
        <v>340063500</v>
      </c>
      <c r="M339" s="42" t="str">
        <f t="shared" si="8"/>
        <v>-</v>
      </c>
    </row>
    <row r="340" spans="1:13" ht="78.75">
      <c r="A340" s="95" t="s">
        <v>1184</v>
      </c>
      <c r="B340" s="54" t="s">
        <v>945</v>
      </c>
      <c r="C340" s="55" t="s">
        <v>2012</v>
      </c>
      <c r="D340" s="56" t="s">
        <v>679</v>
      </c>
      <c r="E340" s="56" t="s">
        <v>1827</v>
      </c>
      <c r="F340" s="56" t="s">
        <v>1693</v>
      </c>
      <c r="G340" s="56" t="s">
        <v>2032</v>
      </c>
      <c r="H340" s="56" t="s">
        <v>1692</v>
      </c>
      <c r="I340" s="56" t="s">
        <v>1185</v>
      </c>
      <c r="J340" s="57" t="s">
        <v>680</v>
      </c>
      <c r="K340" s="42">
        <v>132054700</v>
      </c>
      <c r="L340" s="42">
        <v>132054700</v>
      </c>
      <c r="M340" s="42" t="str">
        <f t="shared" si="8"/>
        <v>-</v>
      </c>
    </row>
    <row r="341" spans="1:13" ht="78.75">
      <c r="A341" s="95" t="s">
        <v>1186</v>
      </c>
      <c r="B341" s="54" t="s">
        <v>945</v>
      </c>
      <c r="C341" s="55" t="s">
        <v>2012</v>
      </c>
      <c r="D341" s="56" t="s">
        <v>679</v>
      </c>
      <c r="E341" s="56" t="s">
        <v>1827</v>
      </c>
      <c r="F341" s="56" t="s">
        <v>1693</v>
      </c>
      <c r="G341" s="56" t="s">
        <v>2032</v>
      </c>
      <c r="H341" s="56" t="s">
        <v>1692</v>
      </c>
      <c r="I341" s="56" t="s">
        <v>1187</v>
      </c>
      <c r="J341" s="57" t="s">
        <v>680</v>
      </c>
      <c r="K341" s="42">
        <f>202609900+3970900+1428000</f>
        <v>208008800</v>
      </c>
      <c r="L341" s="42">
        <v>208008800</v>
      </c>
      <c r="M341" s="42" t="str">
        <f t="shared" si="8"/>
        <v>-</v>
      </c>
    </row>
    <row r="342" spans="1:13" ht="15">
      <c r="A342" s="96" t="s">
        <v>693</v>
      </c>
      <c r="B342" s="32" t="s">
        <v>945</v>
      </c>
      <c r="C342" s="49" t="s">
        <v>1819</v>
      </c>
      <c r="D342" s="50" t="s">
        <v>679</v>
      </c>
      <c r="E342" s="50" t="s">
        <v>1827</v>
      </c>
      <c r="F342" s="50" t="s">
        <v>1854</v>
      </c>
      <c r="G342" s="50" t="s">
        <v>1819</v>
      </c>
      <c r="H342" s="50" t="s">
        <v>1821</v>
      </c>
      <c r="I342" s="50" t="s">
        <v>1822</v>
      </c>
      <c r="J342" s="51" t="s">
        <v>680</v>
      </c>
      <c r="K342" s="52">
        <f>K343+K347+K349+K351+K353</f>
        <v>145150886.26</v>
      </c>
      <c r="L342" s="52">
        <f>L343+L347+L349+L351+L353</f>
        <v>144714965.54</v>
      </c>
      <c r="M342" s="52">
        <f t="shared" si="8"/>
        <v>435920.7199999988</v>
      </c>
    </row>
    <row r="343" spans="1:13" ht="33.75">
      <c r="A343" s="96" t="s">
        <v>694</v>
      </c>
      <c r="B343" s="32" t="s">
        <v>945</v>
      </c>
      <c r="C343" s="49" t="s">
        <v>1819</v>
      </c>
      <c r="D343" s="50" t="s">
        <v>679</v>
      </c>
      <c r="E343" s="50" t="s">
        <v>1827</v>
      </c>
      <c r="F343" s="50" t="s">
        <v>1854</v>
      </c>
      <c r="G343" s="50" t="s">
        <v>1855</v>
      </c>
      <c r="H343" s="50" t="s">
        <v>1821</v>
      </c>
      <c r="I343" s="50" t="s">
        <v>1822</v>
      </c>
      <c r="J343" s="51" t="s">
        <v>680</v>
      </c>
      <c r="K343" s="52">
        <f>K344</f>
        <v>143349111.26</v>
      </c>
      <c r="L343" s="52">
        <f>L344</f>
        <v>142913190.54</v>
      </c>
      <c r="M343" s="52">
        <f t="shared" si="8"/>
        <v>435920.7199999988</v>
      </c>
    </row>
    <row r="344" spans="1:13" ht="33.75">
      <c r="A344" s="107" t="s">
        <v>1721</v>
      </c>
      <c r="B344" s="54" t="s">
        <v>945</v>
      </c>
      <c r="C344" s="55" t="s">
        <v>1819</v>
      </c>
      <c r="D344" s="108" t="s">
        <v>679</v>
      </c>
      <c r="E344" s="108" t="s">
        <v>1827</v>
      </c>
      <c r="F344" s="108" t="s">
        <v>1854</v>
      </c>
      <c r="G344" s="108" t="s">
        <v>1855</v>
      </c>
      <c r="H344" s="108" t="s">
        <v>1692</v>
      </c>
      <c r="I344" s="109" t="s">
        <v>1822</v>
      </c>
      <c r="J344" s="110" t="s">
        <v>680</v>
      </c>
      <c r="K344" s="111">
        <f>K346+K345</f>
        <v>143349111.26</v>
      </c>
      <c r="L344" s="111">
        <f>L346+L345</f>
        <v>142913190.54</v>
      </c>
      <c r="M344" s="111">
        <f t="shared" si="8"/>
        <v>435920.7199999988</v>
      </c>
    </row>
    <row r="345" spans="1:13" ht="33.75">
      <c r="A345" s="76" t="s">
        <v>1721</v>
      </c>
      <c r="B345" s="54" t="s">
        <v>945</v>
      </c>
      <c r="C345" s="55" t="s">
        <v>1598</v>
      </c>
      <c r="D345" s="56" t="s">
        <v>679</v>
      </c>
      <c r="E345" s="56" t="s">
        <v>1827</v>
      </c>
      <c r="F345" s="56" t="s">
        <v>1854</v>
      </c>
      <c r="G345" s="56" t="s">
        <v>1855</v>
      </c>
      <c r="H345" s="56" t="s">
        <v>1692</v>
      </c>
      <c r="I345" s="56" t="s">
        <v>1822</v>
      </c>
      <c r="J345" s="57" t="s">
        <v>680</v>
      </c>
      <c r="K345" s="111">
        <f>93900600+49823.27-300</f>
        <v>93950123.27</v>
      </c>
      <c r="L345" s="111">
        <v>93514202.55</v>
      </c>
      <c r="M345" s="111">
        <f t="shared" si="8"/>
        <v>435920.7199999988</v>
      </c>
    </row>
    <row r="346" spans="1:13" ht="33.75">
      <c r="A346" s="76" t="s">
        <v>1721</v>
      </c>
      <c r="B346" s="54" t="s">
        <v>945</v>
      </c>
      <c r="C346" s="55" t="s">
        <v>1599</v>
      </c>
      <c r="D346" s="56" t="s">
        <v>679</v>
      </c>
      <c r="E346" s="56" t="s">
        <v>1827</v>
      </c>
      <c r="F346" s="56" t="s">
        <v>1854</v>
      </c>
      <c r="G346" s="56" t="s">
        <v>1855</v>
      </c>
      <c r="H346" s="56" t="s">
        <v>1692</v>
      </c>
      <c r="I346" s="56" t="s">
        <v>1822</v>
      </c>
      <c r="J346" s="57" t="s">
        <v>680</v>
      </c>
      <c r="K346" s="42">
        <f>45252120.11+3801731.21+345136.67</f>
        <v>49398987.99</v>
      </c>
      <c r="L346" s="42">
        <v>49398987.99</v>
      </c>
      <c r="M346" s="42" t="str">
        <f t="shared" si="8"/>
        <v>-</v>
      </c>
    </row>
    <row r="347" spans="1:13" ht="33.75">
      <c r="A347" s="48" t="s">
        <v>1979</v>
      </c>
      <c r="B347" s="32" t="s">
        <v>945</v>
      </c>
      <c r="C347" s="49" t="s">
        <v>1819</v>
      </c>
      <c r="D347" s="50" t="s">
        <v>679</v>
      </c>
      <c r="E347" s="50" t="s">
        <v>1827</v>
      </c>
      <c r="F347" s="50" t="s">
        <v>1854</v>
      </c>
      <c r="G347" s="50" t="s">
        <v>1856</v>
      </c>
      <c r="H347" s="50" t="s">
        <v>1821</v>
      </c>
      <c r="I347" s="50" t="s">
        <v>1822</v>
      </c>
      <c r="J347" s="51" t="s">
        <v>680</v>
      </c>
      <c r="K347" s="52">
        <f>K348</f>
        <v>19100</v>
      </c>
      <c r="L347" s="52">
        <f>L348</f>
        <v>19100</v>
      </c>
      <c r="M347" s="52" t="str">
        <f t="shared" si="8"/>
        <v>-</v>
      </c>
    </row>
    <row r="348" spans="1:13" ht="22.5">
      <c r="A348" s="106" t="s">
        <v>1980</v>
      </c>
      <c r="B348" s="54" t="s">
        <v>945</v>
      </c>
      <c r="C348" s="55" t="s">
        <v>1861</v>
      </c>
      <c r="D348" s="112" t="s">
        <v>679</v>
      </c>
      <c r="E348" s="112" t="s">
        <v>1827</v>
      </c>
      <c r="F348" s="112" t="s">
        <v>1854</v>
      </c>
      <c r="G348" s="112" t="s">
        <v>1856</v>
      </c>
      <c r="H348" s="112" t="s">
        <v>1692</v>
      </c>
      <c r="I348" s="112" t="s">
        <v>1822</v>
      </c>
      <c r="J348" s="113" t="s">
        <v>680</v>
      </c>
      <c r="K348" s="42">
        <v>19100</v>
      </c>
      <c r="L348" s="42">
        <v>19100</v>
      </c>
      <c r="M348" s="42" t="str">
        <f t="shared" si="8"/>
        <v>-</v>
      </c>
    </row>
    <row r="349" spans="1:13" ht="33.75">
      <c r="A349" s="99" t="s">
        <v>255</v>
      </c>
      <c r="B349" s="32" t="s">
        <v>945</v>
      </c>
      <c r="C349" s="49" t="s">
        <v>1819</v>
      </c>
      <c r="D349" s="114" t="s">
        <v>679</v>
      </c>
      <c r="E349" s="114" t="s">
        <v>1827</v>
      </c>
      <c r="F349" s="114" t="s">
        <v>1854</v>
      </c>
      <c r="G349" s="114" t="s">
        <v>959</v>
      </c>
      <c r="H349" s="114" t="s">
        <v>1821</v>
      </c>
      <c r="I349" s="114" t="s">
        <v>1822</v>
      </c>
      <c r="J349" s="115" t="s">
        <v>680</v>
      </c>
      <c r="K349" s="52">
        <f>K350</f>
        <v>100000</v>
      </c>
      <c r="L349" s="52">
        <f>L350</f>
        <v>100000</v>
      </c>
      <c r="M349" s="52" t="str">
        <f t="shared" si="8"/>
        <v>-</v>
      </c>
    </row>
    <row r="350" spans="1:13" ht="33.75">
      <c r="A350" s="106" t="s">
        <v>58</v>
      </c>
      <c r="B350" s="54" t="s">
        <v>945</v>
      </c>
      <c r="C350" s="55" t="s">
        <v>1861</v>
      </c>
      <c r="D350" s="112" t="s">
        <v>679</v>
      </c>
      <c r="E350" s="112" t="s">
        <v>1827</v>
      </c>
      <c r="F350" s="112" t="s">
        <v>1854</v>
      </c>
      <c r="G350" s="112" t="s">
        <v>959</v>
      </c>
      <c r="H350" s="112" t="s">
        <v>1692</v>
      </c>
      <c r="I350" s="112" t="s">
        <v>1822</v>
      </c>
      <c r="J350" s="113" t="s">
        <v>680</v>
      </c>
      <c r="K350" s="42">
        <v>100000</v>
      </c>
      <c r="L350" s="42">
        <v>100000</v>
      </c>
      <c r="M350" s="42" t="str">
        <f t="shared" si="8"/>
        <v>-</v>
      </c>
    </row>
    <row r="351" spans="1:13" ht="33.75">
      <c r="A351" s="99" t="s">
        <v>256</v>
      </c>
      <c r="B351" s="32" t="s">
        <v>945</v>
      </c>
      <c r="C351" s="49" t="s">
        <v>1819</v>
      </c>
      <c r="D351" s="114" t="s">
        <v>679</v>
      </c>
      <c r="E351" s="114" t="s">
        <v>1827</v>
      </c>
      <c r="F351" s="114" t="s">
        <v>1854</v>
      </c>
      <c r="G351" s="114" t="s">
        <v>1970</v>
      </c>
      <c r="H351" s="114" t="s">
        <v>1821</v>
      </c>
      <c r="I351" s="114" t="s">
        <v>1822</v>
      </c>
      <c r="J351" s="115" t="s">
        <v>680</v>
      </c>
      <c r="K351" s="52">
        <f>K352</f>
        <v>50000</v>
      </c>
      <c r="L351" s="52">
        <f>L352</f>
        <v>50000</v>
      </c>
      <c r="M351" s="52" t="str">
        <f t="shared" si="8"/>
        <v>-</v>
      </c>
    </row>
    <row r="352" spans="1:13" ht="33.75">
      <c r="A352" s="106" t="s">
        <v>59</v>
      </c>
      <c r="B352" s="54" t="s">
        <v>945</v>
      </c>
      <c r="C352" s="55" t="s">
        <v>1861</v>
      </c>
      <c r="D352" s="112" t="s">
        <v>679</v>
      </c>
      <c r="E352" s="112" t="s">
        <v>1827</v>
      </c>
      <c r="F352" s="112" t="s">
        <v>1854</v>
      </c>
      <c r="G352" s="112" t="s">
        <v>1970</v>
      </c>
      <c r="H352" s="112" t="s">
        <v>1692</v>
      </c>
      <c r="I352" s="112" t="s">
        <v>1822</v>
      </c>
      <c r="J352" s="113" t="s">
        <v>680</v>
      </c>
      <c r="K352" s="42">
        <v>50000</v>
      </c>
      <c r="L352" s="42">
        <v>50000</v>
      </c>
      <c r="M352" s="42" t="str">
        <f t="shared" si="8"/>
        <v>-</v>
      </c>
    </row>
    <row r="353" spans="1:13" ht="15">
      <c r="A353" s="99" t="s">
        <v>1901</v>
      </c>
      <c r="B353" s="32" t="s">
        <v>945</v>
      </c>
      <c r="C353" s="49" t="s">
        <v>1819</v>
      </c>
      <c r="D353" s="114" t="s">
        <v>679</v>
      </c>
      <c r="E353" s="114" t="s">
        <v>1827</v>
      </c>
      <c r="F353" s="114" t="s">
        <v>1854</v>
      </c>
      <c r="G353" s="114" t="s">
        <v>2032</v>
      </c>
      <c r="H353" s="114" t="s">
        <v>1821</v>
      </c>
      <c r="I353" s="114" t="s">
        <v>1822</v>
      </c>
      <c r="J353" s="115" t="s">
        <v>680</v>
      </c>
      <c r="K353" s="52">
        <f>K354</f>
        <v>1632675</v>
      </c>
      <c r="L353" s="52">
        <f>L354</f>
        <v>1632675</v>
      </c>
      <c r="M353" s="52" t="str">
        <f t="shared" si="8"/>
        <v>-</v>
      </c>
    </row>
    <row r="354" spans="1:13" ht="22.5">
      <c r="A354" s="106" t="s">
        <v>1902</v>
      </c>
      <c r="B354" s="54" t="s">
        <v>945</v>
      </c>
      <c r="C354" s="55" t="s">
        <v>1819</v>
      </c>
      <c r="D354" s="112" t="s">
        <v>679</v>
      </c>
      <c r="E354" s="112" t="s">
        <v>1827</v>
      </c>
      <c r="F354" s="112" t="s">
        <v>1854</v>
      </c>
      <c r="G354" s="112" t="s">
        <v>2032</v>
      </c>
      <c r="H354" s="112" t="s">
        <v>1692</v>
      </c>
      <c r="I354" s="112" t="s">
        <v>1822</v>
      </c>
      <c r="J354" s="113" t="s">
        <v>680</v>
      </c>
      <c r="K354" s="42">
        <f>K355+K356</f>
        <v>1632675</v>
      </c>
      <c r="L354" s="42">
        <f>L355+L356</f>
        <v>1632675</v>
      </c>
      <c r="M354" s="42" t="str">
        <f t="shared" si="8"/>
        <v>-</v>
      </c>
    </row>
    <row r="355" spans="1:13" ht="45">
      <c r="A355" s="106" t="s">
        <v>1903</v>
      </c>
      <c r="B355" s="54" t="s">
        <v>945</v>
      </c>
      <c r="C355" s="55" t="s">
        <v>2012</v>
      </c>
      <c r="D355" s="112" t="s">
        <v>679</v>
      </c>
      <c r="E355" s="112" t="s">
        <v>1827</v>
      </c>
      <c r="F355" s="112" t="s">
        <v>1854</v>
      </c>
      <c r="G355" s="112" t="s">
        <v>2032</v>
      </c>
      <c r="H355" s="112" t="s">
        <v>1692</v>
      </c>
      <c r="I355" s="112" t="s">
        <v>1904</v>
      </c>
      <c r="J355" s="113" t="s">
        <v>680</v>
      </c>
      <c r="K355" s="42">
        <v>48000</v>
      </c>
      <c r="L355" s="42">
        <v>48000</v>
      </c>
      <c r="M355" s="42" t="str">
        <f t="shared" si="8"/>
        <v>-</v>
      </c>
    </row>
    <row r="356" spans="1:13" ht="78.75">
      <c r="A356" s="106" t="s">
        <v>623</v>
      </c>
      <c r="B356" s="54" t="s">
        <v>945</v>
      </c>
      <c r="C356" s="55" t="s">
        <v>2012</v>
      </c>
      <c r="D356" s="112" t="s">
        <v>679</v>
      </c>
      <c r="E356" s="112" t="s">
        <v>1827</v>
      </c>
      <c r="F356" s="112" t="s">
        <v>1854</v>
      </c>
      <c r="G356" s="112" t="s">
        <v>2032</v>
      </c>
      <c r="H356" s="112" t="s">
        <v>1692</v>
      </c>
      <c r="I356" s="112" t="s">
        <v>624</v>
      </c>
      <c r="J356" s="113" t="s">
        <v>680</v>
      </c>
      <c r="K356" s="42">
        <v>1584675</v>
      </c>
      <c r="L356" s="42">
        <v>1584675</v>
      </c>
      <c r="M356" s="42" t="str">
        <f t="shared" si="8"/>
        <v>-</v>
      </c>
    </row>
    <row r="357" spans="1:13" ht="15">
      <c r="A357" s="99" t="s">
        <v>292</v>
      </c>
      <c r="B357" s="32" t="s">
        <v>945</v>
      </c>
      <c r="C357" s="49" t="s">
        <v>1819</v>
      </c>
      <c r="D357" s="114" t="s">
        <v>679</v>
      </c>
      <c r="E357" s="114" t="s">
        <v>1854</v>
      </c>
      <c r="F357" s="114" t="s">
        <v>1821</v>
      </c>
      <c r="G357" s="114" t="s">
        <v>1819</v>
      </c>
      <c r="H357" s="114" t="s">
        <v>1821</v>
      </c>
      <c r="I357" s="114" t="s">
        <v>1822</v>
      </c>
      <c r="J357" s="115" t="s">
        <v>1819</v>
      </c>
      <c r="K357" s="52">
        <f>+K358</f>
        <v>101837335</v>
      </c>
      <c r="L357" s="52">
        <f>+L358</f>
        <v>101837335</v>
      </c>
      <c r="M357" s="52" t="str">
        <f t="shared" si="8"/>
        <v>-</v>
      </c>
    </row>
    <row r="358" spans="1:13" ht="22.5">
      <c r="A358" s="99" t="s">
        <v>293</v>
      </c>
      <c r="B358" s="32" t="s">
        <v>945</v>
      </c>
      <c r="C358" s="49" t="s">
        <v>1819</v>
      </c>
      <c r="D358" s="114" t="s">
        <v>679</v>
      </c>
      <c r="E358" s="114" t="s">
        <v>1854</v>
      </c>
      <c r="F358" s="114" t="s">
        <v>1692</v>
      </c>
      <c r="G358" s="114" t="s">
        <v>1819</v>
      </c>
      <c r="H358" s="114" t="s">
        <v>1692</v>
      </c>
      <c r="I358" s="114" t="s">
        <v>1822</v>
      </c>
      <c r="J358" s="115" t="s">
        <v>678</v>
      </c>
      <c r="K358" s="52">
        <f>K359+K360</f>
        <v>101837335</v>
      </c>
      <c r="L358" s="52">
        <f>L359+L360</f>
        <v>101837335</v>
      </c>
      <c r="M358" s="52" t="str">
        <f t="shared" si="8"/>
        <v>-</v>
      </c>
    </row>
    <row r="359" spans="1:13" ht="22.5">
      <c r="A359" s="116" t="s">
        <v>294</v>
      </c>
      <c r="B359" s="54" t="s">
        <v>945</v>
      </c>
      <c r="C359" s="55" t="s">
        <v>1598</v>
      </c>
      <c r="D359" s="112" t="s">
        <v>679</v>
      </c>
      <c r="E359" s="112" t="s">
        <v>1854</v>
      </c>
      <c r="F359" s="112" t="s">
        <v>1692</v>
      </c>
      <c r="G359" s="112" t="s">
        <v>299</v>
      </c>
      <c r="H359" s="112" t="s">
        <v>1692</v>
      </c>
      <c r="I359" s="112" t="s">
        <v>1822</v>
      </c>
      <c r="J359" s="113" t="s">
        <v>678</v>
      </c>
      <c r="K359" s="42">
        <v>100000000</v>
      </c>
      <c r="L359" s="42">
        <v>100000000</v>
      </c>
      <c r="M359" s="42" t="str">
        <f t="shared" si="8"/>
        <v>-</v>
      </c>
    </row>
    <row r="360" spans="1:13" ht="22.5">
      <c r="A360" s="116" t="s">
        <v>294</v>
      </c>
      <c r="B360" s="54" t="s">
        <v>945</v>
      </c>
      <c r="C360" s="55" t="s">
        <v>2012</v>
      </c>
      <c r="D360" s="112" t="s">
        <v>679</v>
      </c>
      <c r="E360" s="112" t="s">
        <v>1854</v>
      </c>
      <c r="F360" s="112" t="s">
        <v>1692</v>
      </c>
      <c r="G360" s="112" t="s">
        <v>299</v>
      </c>
      <c r="H360" s="112" t="s">
        <v>1692</v>
      </c>
      <c r="I360" s="112" t="s">
        <v>1822</v>
      </c>
      <c r="J360" s="113" t="s">
        <v>678</v>
      </c>
      <c r="K360" s="42">
        <f>337364+1500000-29</f>
        <v>1837335</v>
      </c>
      <c r="L360" s="42">
        <v>1837335</v>
      </c>
      <c r="M360" s="42" t="str">
        <f t="shared" si="8"/>
        <v>-</v>
      </c>
    </row>
    <row r="361" spans="1:13" ht="56.25">
      <c r="A361" s="99" t="s">
        <v>1814</v>
      </c>
      <c r="B361" s="32" t="s">
        <v>945</v>
      </c>
      <c r="C361" s="49" t="s">
        <v>1819</v>
      </c>
      <c r="D361" s="114" t="s">
        <v>679</v>
      </c>
      <c r="E361" s="114" t="s">
        <v>1857</v>
      </c>
      <c r="F361" s="114" t="s">
        <v>1821</v>
      </c>
      <c r="G361" s="114" t="s">
        <v>1819</v>
      </c>
      <c r="H361" s="114" t="s">
        <v>1821</v>
      </c>
      <c r="I361" s="114" t="s">
        <v>1822</v>
      </c>
      <c r="J361" s="115" t="s">
        <v>1819</v>
      </c>
      <c r="K361" s="117">
        <f>K362+K365</f>
        <v>1261902.04</v>
      </c>
      <c r="L361" s="117">
        <f>L362+L365</f>
        <v>1261902.04</v>
      </c>
      <c r="M361" s="117" t="str">
        <f t="shared" si="8"/>
        <v>-</v>
      </c>
    </row>
    <row r="362" spans="1:13" ht="45">
      <c r="A362" s="99" t="s">
        <v>530</v>
      </c>
      <c r="B362" s="32" t="s">
        <v>945</v>
      </c>
      <c r="C362" s="49" t="s">
        <v>1819</v>
      </c>
      <c r="D362" s="114" t="s">
        <v>679</v>
      </c>
      <c r="E362" s="114" t="s">
        <v>1857</v>
      </c>
      <c r="F362" s="114" t="s">
        <v>1821</v>
      </c>
      <c r="G362" s="114" t="s">
        <v>1819</v>
      </c>
      <c r="H362" s="114" t="s">
        <v>1821</v>
      </c>
      <c r="I362" s="114" t="s">
        <v>1822</v>
      </c>
      <c r="J362" s="115" t="s">
        <v>680</v>
      </c>
      <c r="K362" s="117">
        <f>K363</f>
        <v>264405.09</v>
      </c>
      <c r="L362" s="117">
        <f>L363</f>
        <v>264405.09</v>
      </c>
      <c r="M362" s="117" t="str">
        <f t="shared" si="8"/>
        <v>-</v>
      </c>
    </row>
    <row r="363" spans="1:13" ht="33.75">
      <c r="A363" s="106" t="s">
        <v>1830</v>
      </c>
      <c r="B363" s="54" t="s">
        <v>945</v>
      </c>
      <c r="C363" s="55" t="s">
        <v>1819</v>
      </c>
      <c r="D363" s="112" t="s">
        <v>679</v>
      </c>
      <c r="E363" s="112" t="s">
        <v>1857</v>
      </c>
      <c r="F363" s="112" t="s">
        <v>1692</v>
      </c>
      <c r="G363" s="112" t="s">
        <v>1819</v>
      </c>
      <c r="H363" s="112" t="s">
        <v>1692</v>
      </c>
      <c r="I363" s="112" t="s">
        <v>1822</v>
      </c>
      <c r="J363" s="113" t="s">
        <v>680</v>
      </c>
      <c r="K363" s="118">
        <f>K364</f>
        <v>264405.09</v>
      </c>
      <c r="L363" s="118">
        <f>L364</f>
        <v>264405.09</v>
      </c>
      <c r="M363" s="118" t="str">
        <f t="shared" si="8"/>
        <v>-</v>
      </c>
    </row>
    <row r="364" spans="1:13" ht="33.75">
      <c r="A364" s="106" t="s">
        <v>1850</v>
      </c>
      <c r="B364" s="54" t="s">
        <v>945</v>
      </c>
      <c r="C364" s="55" t="s">
        <v>1861</v>
      </c>
      <c r="D364" s="112" t="s">
        <v>679</v>
      </c>
      <c r="E364" s="112" t="s">
        <v>1857</v>
      </c>
      <c r="F364" s="112" t="s">
        <v>1692</v>
      </c>
      <c r="G364" s="112" t="s">
        <v>945</v>
      </c>
      <c r="H364" s="112" t="s">
        <v>1692</v>
      </c>
      <c r="I364" s="112" t="s">
        <v>1822</v>
      </c>
      <c r="J364" s="113" t="s">
        <v>680</v>
      </c>
      <c r="K364" s="118">
        <v>264405.09</v>
      </c>
      <c r="L364" s="118">
        <v>264405.09</v>
      </c>
      <c r="M364" s="118" t="str">
        <f t="shared" si="8"/>
        <v>-</v>
      </c>
    </row>
    <row r="365" spans="1:13" ht="22.5">
      <c r="A365" s="99" t="s">
        <v>60</v>
      </c>
      <c r="B365" s="32" t="s">
        <v>945</v>
      </c>
      <c r="C365" s="49" t="s">
        <v>1819</v>
      </c>
      <c r="D365" s="114" t="s">
        <v>679</v>
      </c>
      <c r="E365" s="114" t="s">
        <v>1857</v>
      </c>
      <c r="F365" s="114" t="s">
        <v>1821</v>
      </c>
      <c r="G365" s="114" t="s">
        <v>1819</v>
      </c>
      <c r="H365" s="114" t="s">
        <v>1821</v>
      </c>
      <c r="I365" s="114" t="s">
        <v>1822</v>
      </c>
      <c r="J365" s="115" t="s">
        <v>678</v>
      </c>
      <c r="K365" s="117">
        <f aca="true" t="shared" si="9" ref="K365:L367">K366</f>
        <v>997496.95</v>
      </c>
      <c r="L365" s="117">
        <f t="shared" si="9"/>
        <v>997496.95</v>
      </c>
      <c r="M365" s="117" t="str">
        <f t="shared" si="8"/>
        <v>-</v>
      </c>
    </row>
    <row r="366" spans="1:13" ht="22.5">
      <c r="A366" s="99" t="s">
        <v>529</v>
      </c>
      <c r="B366" s="32" t="s">
        <v>945</v>
      </c>
      <c r="C366" s="49" t="s">
        <v>1819</v>
      </c>
      <c r="D366" s="114" t="s">
        <v>679</v>
      </c>
      <c r="E366" s="114" t="s">
        <v>1857</v>
      </c>
      <c r="F366" s="114" t="s">
        <v>1692</v>
      </c>
      <c r="G366" s="114" t="s">
        <v>1819</v>
      </c>
      <c r="H366" s="114" t="s">
        <v>1692</v>
      </c>
      <c r="I366" s="114" t="s">
        <v>1822</v>
      </c>
      <c r="J366" s="115" t="s">
        <v>678</v>
      </c>
      <c r="K366" s="117">
        <f t="shared" si="9"/>
        <v>997496.95</v>
      </c>
      <c r="L366" s="117">
        <f t="shared" si="9"/>
        <v>997496.95</v>
      </c>
      <c r="M366" s="117" t="str">
        <f t="shared" si="8"/>
        <v>-</v>
      </c>
    </row>
    <row r="367" spans="1:13" ht="22.5">
      <c r="A367" s="106" t="s">
        <v>61</v>
      </c>
      <c r="B367" s="54" t="s">
        <v>945</v>
      </c>
      <c r="C367" s="55" t="s">
        <v>1819</v>
      </c>
      <c r="D367" s="112" t="s">
        <v>679</v>
      </c>
      <c r="E367" s="112" t="s">
        <v>1857</v>
      </c>
      <c r="F367" s="112" t="s">
        <v>1692</v>
      </c>
      <c r="G367" s="112" t="s">
        <v>945</v>
      </c>
      <c r="H367" s="112" t="s">
        <v>1692</v>
      </c>
      <c r="I367" s="112" t="s">
        <v>1822</v>
      </c>
      <c r="J367" s="113" t="s">
        <v>678</v>
      </c>
      <c r="K367" s="118">
        <f t="shared" si="9"/>
        <v>997496.95</v>
      </c>
      <c r="L367" s="118">
        <f t="shared" si="9"/>
        <v>997496.95</v>
      </c>
      <c r="M367" s="118" t="str">
        <f t="shared" si="8"/>
        <v>-</v>
      </c>
    </row>
    <row r="368" spans="1:13" ht="22.5">
      <c r="A368" s="106" t="s">
        <v>61</v>
      </c>
      <c r="B368" s="54" t="s">
        <v>945</v>
      </c>
      <c r="C368" s="55" t="s">
        <v>2012</v>
      </c>
      <c r="D368" s="112" t="s">
        <v>679</v>
      </c>
      <c r="E368" s="112" t="s">
        <v>1857</v>
      </c>
      <c r="F368" s="112" t="s">
        <v>1692</v>
      </c>
      <c r="G368" s="112" t="s">
        <v>945</v>
      </c>
      <c r="H368" s="112" t="s">
        <v>1692</v>
      </c>
      <c r="I368" s="112" t="s">
        <v>1822</v>
      </c>
      <c r="J368" s="113" t="s">
        <v>678</v>
      </c>
      <c r="K368" s="118">
        <v>997496.95</v>
      </c>
      <c r="L368" s="118">
        <v>997496.95</v>
      </c>
      <c r="M368" s="118" t="str">
        <f t="shared" si="8"/>
        <v>-</v>
      </c>
    </row>
    <row r="369" spans="1:13" ht="22.5">
      <c r="A369" s="99" t="s">
        <v>1851</v>
      </c>
      <c r="B369" s="32" t="s">
        <v>945</v>
      </c>
      <c r="C369" s="49" t="s">
        <v>1819</v>
      </c>
      <c r="D369" s="114" t="s">
        <v>679</v>
      </c>
      <c r="E369" s="114" t="s">
        <v>698</v>
      </c>
      <c r="F369" s="114" t="s">
        <v>1821</v>
      </c>
      <c r="G369" s="114" t="s">
        <v>1819</v>
      </c>
      <c r="H369" s="114" t="s">
        <v>1821</v>
      </c>
      <c r="I369" s="114" t="s">
        <v>1822</v>
      </c>
      <c r="J369" s="115" t="s">
        <v>1819</v>
      </c>
      <c r="K369" s="52">
        <f>K370</f>
        <v>-23238655.57</v>
      </c>
      <c r="L369" s="52">
        <f>L370</f>
        <v>-23397460.35</v>
      </c>
      <c r="M369" s="52">
        <f t="shared" si="8"/>
        <v>158804.7800000012</v>
      </c>
    </row>
    <row r="370" spans="1:13" ht="22.5">
      <c r="A370" s="106" t="s">
        <v>1727</v>
      </c>
      <c r="B370" s="54" t="s">
        <v>945</v>
      </c>
      <c r="C370" s="55" t="s">
        <v>1819</v>
      </c>
      <c r="D370" s="112" t="s">
        <v>679</v>
      </c>
      <c r="E370" s="112" t="s">
        <v>698</v>
      </c>
      <c r="F370" s="112" t="s">
        <v>1692</v>
      </c>
      <c r="G370" s="112" t="s">
        <v>1819</v>
      </c>
      <c r="H370" s="112" t="s">
        <v>1692</v>
      </c>
      <c r="I370" s="112" t="s">
        <v>1822</v>
      </c>
      <c r="J370" s="113" t="s">
        <v>680</v>
      </c>
      <c r="K370" s="42">
        <f>SUM(K371:K378)</f>
        <v>-23238655.57</v>
      </c>
      <c r="L370" s="42">
        <f>SUM(L371:L378)</f>
        <v>-23397460.35</v>
      </c>
      <c r="M370" s="42">
        <f t="shared" si="8"/>
        <v>158804.7800000012</v>
      </c>
    </row>
    <row r="371" spans="1:13" ht="22.5">
      <c r="A371" s="106" t="s">
        <v>1727</v>
      </c>
      <c r="B371" s="54" t="s">
        <v>945</v>
      </c>
      <c r="C371" s="55" t="s">
        <v>1861</v>
      </c>
      <c r="D371" s="112" t="s">
        <v>679</v>
      </c>
      <c r="E371" s="112" t="s">
        <v>698</v>
      </c>
      <c r="F371" s="112" t="s">
        <v>1692</v>
      </c>
      <c r="G371" s="112" t="s">
        <v>1819</v>
      </c>
      <c r="H371" s="112" t="s">
        <v>1692</v>
      </c>
      <c r="I371" s="112" t="s">
        <v>1822</v>
      </c>
      <c r="J371" s="113" t="s">
        <v>680</v>
      </c>
      <c r="K371" s="42">
        <f>-15000-12079982.37</f>
        <v>-12094982.37</v>
      </c>
      <c r="L371" s="42">
        <v>-12094982.37</v>
      </c>
      <c r="M371" s="42" t="str">
        <f t="shared" si="8"/>
        <v>-</v>
      </c>
    </row>
    <row r="372" spans="1:13" ht="22.5">
      <c r="A372" s="106" t="s">
        <v>1727</v>
      </c>
      <c r="B372" s="54" t="s">
        <v>945</v>
      </c>
      <c r="C372" s="55" t="s">
        <v>2014</v>
      </c>
      <c r="D372" s="112" t="s">
        <v>679</v>
      </c>
      <c r="E372" s="112" t="s">
        <v>698</v>
      </c>
      <c r="F372" s="112" t="s">
        <v>1692</v>
      </c>
      <c r="G372" s="112" t="s">
        <v>1819</v>
      </c>
      <c r="H372" s="112" t="s">
        <v>1692</v>
      </c>
      <c r="I372" s="112" t="s">
        <v>1822</v>
      </c>
      <c r="J372" s="113" t="s">
        <v>680</v>
      </c>
      <c r="K372" s="42">
        <v>-18423.26</v>
      </c>
      <c r="L372" s="42">
        <v>-18423.26</v>
      </c>
      <c r="M372" s="42" t="str">
        <f t="shared" si="8"/>
        <v>-</v>
      </c>
    </row>
    <row r="373" spans="1:13" ht="22.5">
      <c r="A373" s="106" t="s">
        <v>1727</v>
      </c>
      <c r="B373" s="54" t="s">
        <v>945</v>
      </c>
      <c r="C373" s="55" t="s">
        <v>1598</v>
      </c>
      <c r="D373" s="112" t="s">
        <v>679</v>
      </c>
      <c r="E373" s="112" t="s">
        <v>698</v>
      </c>
      <c r="F373" s="112" t="s">
        <v>1692</v>
      </c>
      <c r="G373" s="112" t="s">
        <v>1819</v>
      </c>
      <c r="H373" s="112" t="s">
        <v>1692</v>
      </c>
      <c r="I373" s="112" t="s">
        <v>1822</v>
      </c>
      <c r="J373" s="113" t="s">
        <v>680</v>
      </c>
      <c r="K373" s="42">
        <v>-6144941.51</v>
      </c>
      <c r="L373" s="42">
        <v>-6144941.51</v>
      </c>
      <c r="M373" s="42" t="str">
        <f t="shared" si="8"/>
        <v>-</v>
      </c>
    </row>
    <row r="374" spans="1:13" ht="22.5">
      <c r="A374" s="106" t="s">
        <v>1727</v>
      </c>
      <c r="B374" s="54" t="s">
        <v>945</v>
      </c>
      <c r="C374" s="55" t="s">
        <v>1599</v>
      </c>
      <c r="D374" s="112" t="s">
        <v>679</v>
      </c>
      <c r="E374" s="112" t="s">
        <v>698</v>
      </c>
      <c r="F374" s="112" t="s">
        <v>1692</v>
      </c>
      <c r="G374" s="112" t="s">
        <v>1819</v>
      </c>
      <c r="H374" s="112" t="s">
        <v>1692</v>
      </c>
      <c r="I374" s="112" t="s">
        <v>1822</v>
      </c>
      <c r="J374" s="113" t="s">
        <v>680</v>
      </c>
      <c r="K374" s="42">
        <v>-2736337.32</v>
      </c>
      <c r="L374" s="42">
        <v>-2736337.32</v>
      </c>
      <c r="M374" s="42" t="str">
        <f t="shared" si="8"/>
        <v>-</v>
      </c>
    </row>
    <row r="375" spans="1:13" ht="22.5">
      <c r="A375" s="106" t="s">
        <v>1727</v>
      </c>
      <c r="B375" s="54" t="s">
        <v>945</v>
      </c>
      <c r="C375" s="55" t="s">
        <v>2015</v>
      </c>
      <c r="D375" s="112" t="s">
        <v>679</v>
      </c>
      <c r="E375" s="112" t="s">
        <v>698</v>
      </c>
      <c r="F375" s="112" t="s">
        <v>1692</v>
      </c>
      <c r="G375" s="112" t="s">
        <v>1819</v>
      </c>
      <c r="H375" s="112" t="s">
        <v>1692</v>
      </c>
      <c r="I375" s="112" t="s">
        <v>1822</v>
      </c>
      <c r="J375" s="113" t="s">
        <v>680</v>
      </c>
      <c r="K375" s="42">
        <f>-10000-220000</f>
        <v>-230000</v>
      </c>
      <c r="L375" s="42">
        <v>-393257.66</v>
      </c>
      <c r="M375" s="42">
        <f t="shared" si="8"/>
        <v>163257.65999999997</v>
      </c>
    </row>
    <row r="376" spans="1:13" ht="22.5">
      <c r="A376" s="106" t="s">
        <v>1727</v>
      </c>
      <c r="B376" s="54" t="s">
        <v>945</v>
      </c>
      <c r="C376" s="55" t="s">
        <v>1867</v>
      </c>
      <c r="D376" s="112" t="s">
        <v>679</v>
      </c>
      <c r="E376" s="112" t="s">
        <v>698</v>
      </c>
      <c r="F376" s="112" t="s">
        <v>1692</v>
      </c>
      <c r="G376" s="112" t="s">
        <v>1819</v>
      </c>
      <c r="H376" s="112" t="s">
        <v>1692</v>
      </c>
      <c r="I376" s="112" t="s">
        <v>1822</v>
      </c>
      <c r="J376" s="113" t="s">
        <v>680</v>
      </c>
      <c r="K376" s="42">
        <v>-840854.59</v>
      </c>
      <c r="L376" s="42">
        <v>-840854.59</v>
      </c>
      <c r="M376" s="42" t="str">
        <f t="shared" si="8"/>
        <v>-</v>
      </c>
    </row>
    <row r="377" spans="1:13" ht="22.5">
      <c r="A377" s="53" t="s">
        <v>1727</v>
      </c>
      <c r="B377" s="54" t="s">
        <v>945</v>
      </c>
      <c r="C377" s="55" t="s">
        <v>2012</v>
      </c>
      <c r="D377" s="56" t="s">
        <v>679</v>
      </c>
      <c r="E377" s="56" t="s">
        <v>698</v>
      </c>
      <c r="F377" s="56" t="s">
        <v>1692</v>
      </c>
      <c r="G377" s="56" t="s">
        <v>1819</v>
      </c>
      <c r="H377" s="56" t="s">
        <v>1692</v>
      </c>
      <c r="I377" s="56" t="s">
        <v>1822</v>
      </c>
      <c r="J377" s="57" t="s">
        <v>680</v>
      </c>
      <c r="K377" s="118">
        <f>-536223-590666.59</f>
        <v>-1126889.5899999999</v>
      </c>
      <c r="L377" s="118">
        <v>-1122436.71</v>
      </c>
      <c r="M377" s="118" t="str">
        <f t="shared" si="8"/>
        <v>-</v>
      </c>
    </row>
    <row r="378" spans="1:13" ht="22.5">
      <c r="A378" s="106" t="s">
        <v>1727</v>
      </c>
      <c r="B378" s="54" t="s">
        <v>945</v>
      </c>
      <c r="C378" s="55" t="s">
        <v>2016</v>
      </c>
      <c r="D378" s="112" t="s">
        <v>679</v>
      </c>
      <c r="E378" s="112" t="s">
        <v>698</v>
      </c>
      <c r="F378" s="112" t="s">
        <v>1692</v>
      </c>
      <c r="G378" s="112" t="s">
        <v>1819</v>
      </c>
      <c r="H378" s="112" t="s">
        <v>1692</v>
      </c>
      <c r="I378" s="112" t="s">
        <v>1822</v>
      </c>
      <c r="J378" s="113" t="s">
        <v>680</v>
      </c>
      <c r="K378" s="118">
        <f>-15000-31226.93</f>
        <v>-46226.93</v>
      </c>
      <c r="L378" s="118">
        <v>-46226.93</v>
      </c>
      <c r="M378" s="118" t="str">
        <f t="shared" si="8"/>
        <v>-</v>
      </c>
    </row>
  </sheetData>
  <sheetProtection/>
  <autoFilter ref="A15:M15"/>
  <mergeCells count="5">
    <mergeCell ref="C17:J17"/>
    <mergeCell ref="C14:J14"/>
    <mergeCell ref="A1:M1"/>
    <mergeCell ref="A12:M12"/>
    <mergeCell ref="C16:J16"/>
  </mergeCells>
  <printOptions horizontalCentered="1"/>
  <pageMargins left="0.7874015748031497" right="0.3937007874015748" top="0.3937007874015748" bottom="0.3937007874015748" header="0.1968503937007874" footer="0.1968503937007874"/>
  <pageSetup blackAndWhite="1" fitToHeight="0"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H1301"/>
  <sheetViews>
    <sheetView view="pageBreakPreview" zoomScaleSheetLayoutView="100" zoomScalePageLayoutView="0" workbookViewId="0" topLeftCell="A1">
      <selection activeCell="A36" sqref="A36"/>
    </sheetView>
  </sheetViews>
  <sheetFormatPr defaultColWidth="9.00390625" defaultRowHeight="12.75"/>
  <cols>
    <col min="1" max="1" width="62.375" style="122" customWidth="1"/>
    <col min="2" max="2" width="6.375" style="122" customWidth="1"/>
    <col min="3" max="3" width="23.625" style="122" customWidth="1"/>
    <col min="4" max="6" width="15.625" style="122" bestFit="1" customWidth="1"/>
    <col min="7" max="7" width="8.125" style="122" customWidth="1"/>
    <col min="8" max="8" width="15.375" style="122" bestFit="1" customWidth="1"/>
    <col min="9" max="16384" width="9.125" style="122" customWidth="1"/>
  </cols>
  <sheetData>
    <row r="1" spans="1:7" ht="12.75" customHeight="1">
      <c r="A1" s="119"/>
      <c r="B1" s="119"/>
      <c r="C1" s="119"/>
      <c r="D1" s="119"/>
      <c r="E1" s="119"/>
      <c r="F1" s="120" t="s">
        <v>1728</v>
      </c>
      <c r="G1" s="121"/>
    </row>
    <row r="2" spans="1:7" ht="12.75" customHeight="1">
      <c r="A2" s="123" t="s">
        <v>1729</v>
      </c>
      <c r="B2" s="123"/>
      <c r="C2" s="123"/>
      <c r="D2" s="123"/>
      <c r="E2" s="123"/>
      <c r="F2" s="123"/>
      <c r="G2" s="121"/>
    </row>
    <row r="3" spans="1:7" ht="12.75" customHeight="1">
      <c r="A3" s="121"/>
      <c r="B3" s="121"/>
      <c r="C3" s="121"/>
      <c r="D3" s="121"/>
      <c r="E3" s="121"/>
      <c r="F3" s="121"/>
      <c r="G3" s="121"/>
    </row>
    <row r="4" spans="1:7" ht="39.75" customHeight="1">
      <c r="A4" s="124" t="s">
        <v>1566</v>
      </c>
      <c r="B4" s="124" t="s">
        <v>1567</v>
      </c>
      <c r="C4" s="124" t="s">
        <v>1730</v>
      </c>
      <c r="D4" s="124" t="s">
        <v>1569</v>
      </c>
      <c r="E4" s="124" t="s">
        <v>1570</v>
      </c>
      <c r="F4" s="124" t="s">
        <v>943</v>
      </c>
      <c r="G4" s="121"/>
    </row>
    <row r="5" spans="1:7" ht="12.75" customHeight="1">
      <c r="A5" s="124">
        <v>1</v>
      </c>
      <c r="B5" s="124">
        <v>2</v>
      </c>
      <c r="C5" s="124">
        <v>3</v>
      </c>
      <c r="D5" s="125">
        <v>4</v>
      </c>
      <c r="E5" s="125">
        <v>5</v>
      </c>
      <c r="F5" s="125">
        <v>6</v>
      </c>
      <c r="G5" s="121"/>
    </row>
    <row r="6" spans="1:8" s="134" customFormat="1" ht="12.75">
      <c r="A6" s="126" t="s">
        <v>1731</v>
      </c>
      <c r="B6" s="127">
        <v>200</v>
      </c>
      <c r="C6" s="128" t="s">
        <v>946</v>
      </c>
      <c r="D6" s="129">
        <v>7328695225.37</v>
      </c>
      <c r="E6" s="130">
        <v>7065750570.1</v>
      </c>
      <c r="F6" s="131">
        <v>262944655.27</v>
      </c>
      <c r="G6" s="132"/>
      <c r="H6" s="133"/>
    </row>
    <row r="7" spans="1:7" ht="12.75">
      <c r="A7" s="135" t="s">
        <v>947</v>
      </c>
      <c r="B7" s="127"/>
      <c r="C7" s="136"/>
      <c r="D7" s="129"/>
      <c r="E7" s="130"/>
      <c r="F7" s="131"/>
      <c r="G7" s="137"/>
    </row>
    <row r="8" spans="1:7" ht="12.75">
      <c r="A8" s="138" t="s">
        <v>1225</v>
      </c>
      <c r="B8" s="139">
        <v>200</v>
      </c>
      <c r="C8" s="140" t="s">
        <v>1226</v>
      </c>
      <c r="D8" s="141">
        <v>798554367.05</v>
      </c>
      <c r="E8" s="142">
        <v>782077230.47</v>
      </c>
      <c r="F8" s="143">
        <v>16477136.58</v>
      </c>
      <c r="G8" s="132"/>
    </row>
    <row r="9" spans="1:7" ht="12.75">
      <c r="A9" s="138" t="s">
        <v>1635</v>
      </c>
      <c r="B9" s="139">
        <v>200</v>
      </c>
      <c r="C9" s="140" t="s">
        <v>1227</v>
      </c>
      <c r="D9" s="141">
        <v>350740321.58</v>
      </c>
      <c r="E9" s="142">
        <v>340007998.25</v>
      </c>
      <c r="F9" s="143">
        <v>10732323.33</v>
      </c>
      <c r="G9" s="132"/>
    </row>
    <row r="10" spans="1:7" ht="33.75">
      <c r="A10" s="138" t="s">
        <v>1558</v>
      </c>
      <c r="B10" s="139">
        <v>200</v>
      </c>
      <c r="C10" s="140" t="s">
        <v>1228</v>
      </c>
      <c r="D10" s="141">
        <v>38172196.45</v>
      </c>
      <c r="E10" s="142">
        <v>32182954.2</v>
      </c>
      <c r="F10" s="143">
        <v>5989242.25</v>
      </c>
      <c r="G10" s="132"/>
    </row>
    <row r="11" spans="1:7" ht="12.75">
      <c r="A11" s="138" t="s">
        <v>1876</v>
      </c>
      <c r="B11" s="139">
        <v>200</v>
      </c>
      <c r="C11" s="140" t="s">
        <v>1229</v>
      </c>
      <c r="D11" s="141">
        <v>38172196.45</v>
      </c>
      <c r="E11" s="142">
        <v>32182954.2</v>
      </c>
      <c r="F11" s="143">
        <v>5989242.25</v>
      </c>
      <c r="G11" s="132"/>
    </row>
    <row r="12" spans="1:7" ht="33.75">
      <c r="A12" s="138" t="s">
        <v>1756</v>
      </c>
      <c r="B12" s="139">
        <v>200</v>
      </c>
      <c r="C12" s="140" t="s">
        <v>1230</v>
      </c>
      <c r="D12" s="141">
        <v>37682196.45</v>
      </c>
      <c r="E12" s="142">
        <v>31692954.2</v>
      </c>
      <c r="F12" s="143">
        <v>5989242.25</v>
      </c>
      <c r="G12" s="132"/>
    </row>
    <row r="13" spans="1:7" ht="33.75">
      <c r="A13" s="138" t="s">
        <v>654</v>
      </c>
      <c r="B13" s="139">
        <v>200</v>
      </c>
      <c r="C13" s="140" t="s">
        <v>1231</v>
      </c>
      <c r="D13" s="141">
        <v>20501689.17</v>
      </c>
      <c r="E13" s="142">
        <v>17539395.33</v>
      </c>
      <c r="F13" s="143">
        <v>2962293.84</v>
      </c>
      <c r="G13" s="132"/>
    </row>
    <row r="14" spans="1:7" ht="12.75">
      <c r="A14" s="138" t="s">
        <v>659</v>
      </c>
      <c r="B14" s="139">
        <v>200</v>
      </c>
      <c r="C14" s="140" t="s">
        <v>1232</v>
      </c>
      <c r="D14" s="141">
        <v>20501689.17</v>
      </c>
      <c r="E14" s="142">
        <v>17539395.33</v>
      </c>
      <c r="F14" s="143">
        <v>2962293.84</v>
      </c>
      <c r="G14" s="132"/>
    </row>
    <row r="15" spans="1:7" ht="12.75">
      <c r="A15" s="144" t="s">
        <v>1757</v>
      </c>
      <c r="B15" s="145">
        <v>200</v>
      </c>
      <c r="C15" s="146" t="s">
        <v>1233</v>
      </c>
      <c r="D15" s="147">
        <v>15140252.45</v>
      </c>
      <c r="E15" s="130">
        <v>13426549</v>
      </c>
      <c r="F15" s="148">
        <v>1713703.45</v>
      </c>
      <c r="G15" s="132"/>
    </row>
    <row r="16" spans="1:7" ht="12.75">
      <c r="A16" s="144" t="s">
        <v>1758</v>
      </c>
      <c r="B16" s="145">
        <v>200</v>
      </c>
      <c r="C16" s="146" t="s">
        <v>1234</v>
      </c>
      <c r="D16" s="147">
        <v>613000</v>
      </c>
      <c r="E16" s="130">
        <v>547504.02</v>
      </c>
      <c r="F16" s="148">
        <v>65495.98</v>
      </c>
      <c r="G16" s="132"/>
    </row>
    <row r="17" spans="1:7" ht="22.5">
      <c r="A17" s="144" t="s">
        <v>1759</v>
      </c>
      <c r="B17" s="145">
        <v>200</v>
      </c>
      <c r="C17" s="146" t="s">
        <v>1235</v>
      </c>
      <c r="D17" s="147">
        <v>4748436.72</v>
      </c>
      <c r="E17" s="130">
        <v>3565342.31</v>
      </c>
      <c r="F17" s="148">
        <v>1183094.41</v>
      </c>
      <c r="G17" s="132"/>
    </row>
    <row r="18" spans="1:7" ht="22.5">
      <c r="A18" s="138" t="s">
        <v>1755</v>
      </c>
      <c r="B18" s="139">
        <v>200</v>
      </c>
      <c r="C18" s="140" t="s">
        <v>1236</v>
      </c>
      <c r="D18" s="141">
        <v>17176507.28</v>
      </c>
      <c r="E18" s="142">
        <v>14149558.87</v>
      </c>
      <c r="F18" s="143">
        <v>3026948.41</v>
      </c>
      <c r="G18" s="132"/>
    </row>
    <row r="19" spans="1:7" ht="22.5">
      <c r="A19" s="138" t="s">
        <v>656</v>
      </c>
      <c r="B19" s="139">
        <v>200</v>
      </c>
      <c r="C19" s="140" t="s">
        <v>1237</v>
      </c>
      <c r="D19" s="141">
        <v>17176507.28</v>
      </c>
      <c r="E19" s="142">
        <v>14149558.87</v>
      </c>
      <c r="F19" s="143">
        <v>3026948.41</v>
      </c>
      <c r="G19" s="132"/>
    </row>
    <row r="20" spans="1:7" ht="22.5">
      <c r="A20" s="144" t="s">
        <v>1520</v>
      </c>
      <c r="B20" s="145">
        <v>200</v>
      </c>
      <c r="C20" s="146" t="s">
        <v>1238</v>
      </c>
      <c r="D20" s="147">
        <v>17176507.28</v>
      </c>
      <c r="E20" s="130">
        <v>14149558.87</v>
      </c>
      <c r="F20" s="148">
        <v>3026948.41</v>
      </c>
      <c r="G20" s="132"/>
    </row>
    <row r="21" spans="1:7" ht="12.75">
      <c r="A21" s="138" t="s">
        <v>657</v>
      </c>
      <c r="B21" s="139">
        <v>200</v>
      </c>
      <c r="C21" s="140" t="s">
        <v>1239</v>
      </c>
      <c r="D21" s="141">
        <v>4000</v>
      </c>
      <c r="E21" s="142">
        <v>4000</v>
      </c>
      <c r="F21" s="143">
        <v>0</v>
      </c>
      <c r="G21" s="132"/>
    </row>
    <row r="22" spans="1:7" ht="12.75">
      <c r="A22" s="138" t="s">
        <v>658</v>
      </c>
      <c r="B22" s="139">
        <v>200</v>
      </c>
      <c r="C22" s="140" t="s">
        <v>1240</v>
      </c>
      <c r="D22" s="141">
        <v>4000</v>
      </c>
      <c r="E22" s="142">
        <v>4000</v>
      </c>
      <c r="F22" s="143">
        <v>0</v>
      </c>
      <c r="G22" s="132"/>
    </row>
    <row r="23" spans="1:7" ht="12.75">
      <c r="A23" s="144" t="s">
        <v>1718</v>
      </c>
      <c r="B23" s="145">
        <v>200</v>
      </c>
      <c r="C23" s="146" t="s">
        <v>1241</v>
      </c>
      <c r="D23" s="147">
        <v>4000</v>
      </c>
      <c r="E23" s="130">
        <v>4000</v>
      </c>
      <c r="F23" s="148">
        <v>0</v>
      </c>
      <c r="G23" s="132"/>
    </row>
    <row r="24" spans="1:7" ht="12.75">
      <c r="A24" s="138" t="s">
        <v>687</v>
      </c>
      <c r="B24" s="139">
        <v>200</v>
      </c>
      <c r="C24" s="140" t="s">
        <v>308</v>
      </c>
      <c r="D24" s="141">
        <v>490000</v>
      </c>
      <c r="E24" s="142">
        <v>490000</v>
      </c>
      <c r="F24" s="143">
        <v>0</v>
      </c>
      <c r="G24" s="132"/>
    </row>
    <row r="25" spans="1:7" ht="22.5">
      <c r="A25" s="138" t="s">
        <v>1755</v>
      </c>
      <c r="B25" s="139">
        <v>200</v>
      </c>
      <c r="C25" s="140" t="s">
        <v>309</v>
      </c>
      <c r="D25" s="141">
        <v>490000</v>
      </c>
      <c r="E25" s="142">
        <v>490000</v>
      </c>
      <c r="F25" s="143">
        <v>0</v>
      </c>
      <c r="G25" s="132"/>
    </row>
    <row r="26" spans="1:7" ht="22.5">
      <c r="A26" s="138" t="s">
        <v>656</v>
      </c>
      <c r="B26" s="139">
        <v>200</v>
      </c>
      <c r="C26" s="140" t="s">
        <v>310</v>
      </c>
      <c r="D26" s="141">
        <v>490000</v>
      </c>
      <c r="E26" s="142">
        <v>490000</v>
      </c>
      <c r="F26" s="143">
        <v>0</v>
      </c>
      <c r="G26" s="132"/>
    </row>
    <row r="27" spans="1:7" ht="22.5">
      <c r="A27" s="144" t="s">
        <v>1520</v>
      </c>
      <c r="B27" s="145">
        <v>200</v>
      </c>
      <c r="C27" s="146" t="s">
        <v>311</v>
      </c>
      <c r="D27" s="147">
        <v>490000</v>
      </c>
      <c r="E27" s="130">
        <v>490000</v>
      </c>
      <c r="F27" s="148">
        <v>0</v>
      </c>
      <c r="G27" s="132"/>
    </row>
    <row r="28" spans="1:7" ht="33.75">
      <c r="A28" s="138" t="s">
        <v>955</v>
      </c>
      <c r="B28" s="139">
        <v>200</v>
      </c>
      <c r="C28" s="140" t="s">
        <v>1242</v>
      </c>
      <c r="D28" s="141">
        <v>113479496.35</v>
      </c>
      <c r="E28" s="142">
        <v>112041887.78</v>
      </c>
      <c r="F28" s="143">
        <v>1437608.57</v>
      </c>
      <c r="G28" s="132"/>
    </row>
    <row r="29" spans="1:7" ht="12.75">
      <c r="A29" s="138" t="s">
        <v>1876</v>
      </c>
      <c r="B29" s="139">
        <v>200</v>
      </c>
      <c r="C29" s="140" t="s">
        <v>1243</v>
      </c>
      <c r="D29" s="141">
        <v>113479496.35</v>
      </c>
      <c r="E29" s="142">
        <v>112041887.78</v>
      </c>
      <c r="F29" s="143">
        <v>1437608.57</v>
      </c>
      <c r="G29" s="132"/>
    </row>
    <row r="30" spans="1:7" ht="22.5">
      <c r="A30" s="138" t="s">
        <v>232</v>
      </c>
      <c r="B30" s="139">
        <v>200</v>
      </c>
      <c r="C30" s="140" t="s">
        <v>1244</v>
      </c>
      <c r="D30" s="141">
        <v>2478258.62</v>
      </c>
      <c r="E30" s="142">
        <v>2478258.62</v>
      </c>
      <c r="F30" s="143">
        <v>0</v>
      </c>
      <c r="G30" s="132"/>
    </row>
    <row r="31" spans="1:7" ht="33.75">
      <c r="A31" s="138" t="s">
        <v>654</v>
      </c>
      <c r="B31" s="139">
        <v>200</v>
      </c>
      <c r="C31" s="140" t="s">
        <v>1245</v>
      </c>
      <c r="D31" s="141">
        <v>2478258.62</v>
      </c>
      <c r="E31" s="142">
        <v>2478258.62</v>
      </c>
      <c r="F31" s="143">
        <v>0</v>
      </c>
      <c r="G31" s="132"/>
    </row>
    <row r="32" spans="1:7" ht="12.75">
      <c r="A32" s="138" t="s">
        <v>655</v>
      </c>
      <c r="B32" s="139">
        <v>200</v>
      </c>
      <c r="C32" s="140" t="s">
        <v>1246</v>
      </c>
      <c r="D32" s="141">
        <v>2478258.62</v>
      </c>
      <c r="E32" s="142">
        <v>2478258.62</v>
      </c>
      <c r="F32" s="143">
        <v>0</v>
      </c>
      <c r="G32" s="132"/>
    </row>
    <row r="33" spans="1:7" ht="12.75">
      <c r="A33" s="144" t="s">
        <v>982</v>
      </c>
      <c r="B33" s="145">
        <v>200</v>
      </c>
      <c r="C33" s="146" t="s">
        <v>1247</v>
      </c>
      <c r="D33" s="147">
        <v>2048496.64</v>
      </c>
      <c r="E33" s="130">
        <v>2048496.64</v>
      </c>
      <c r="F33" s="148">
        <v>0</v>
      </c>
      <c r="G33" s="132"/>
    </row>
    <row r="34" spans="1:7" ht="33.75">
      <c r="A34" s="144" t="s">
        <v>983</v>
      </c>
      <c r="B34" s="145">
        <v>200</v>
      </c>
      <c r="C34" s="146" t="s">
        <v>1248</v>
      </c>
      <c r="D34" s="147">
        <v>429761.98</v>
      </c>
      <c r="E34" s="130">
        <v>429761.98</v>
      </c>
      <c r="F34" s="148">
        <v>0</v>
      </c>
      <c r="G34" s="132"/>
    </row>
    <row r="35" spans="1:7" ht="12.75">
      <c r="A35" s="138" t="s">
        <v>956</v>
      </c>
      <c r="B35" s="139">
        <v>200</v>
      </c>
      <c r="C35" s="140" t="s">
        <v>1249</v>
      </c>
      <c r="D35" s="141">
        <v>87081719.79</v>
      </c>
      <c r="E35" s="142">
        <v>85825708.79</v>
      </c>
      <c r="F35" s="143">
        <v>1256011</v>
      </c>
      <c r="G35" s="132"/>
    </row>
    <row r="36" spans="1:7" ht="33.75">
      <c r="A36" s="138" t="s">
        <v>654</v>
      </c>
      <c r="B36" s="139">
        <v>200</v>
      </c>
      <c r="C36" s="140" t="s">
        <v>1250</v>
      </c>
      <c r="D36" s="141">
        <v>63645716.33</v>
      </c>
      <c r="E36" s="142">
        <v>63639282.75</v>
      </c>
      <c r="F36" s="143">
        <v>6433.58</v>
      </c>
      <c r="G36" s="132"/>
    </row>
    <row r="37" spans="1:7" ht="12.75">
      <c r="A37" s="138" t="s">
        <v>655</v>
      </c>
      <c r="B37" s="139">
        <v>200</v>
      </c>
      <c r="C37" s="140" t="s">
        <v>1251</v>
      </c>
      <c r="D37" s="141">
        <v>63645716.33</v>
      </c>
      <c r="E37" s="142">
        <v>63639282.75</v>
      </c>
      <c r="F37" s="143">
        <v>6433.58</v>
      </c>
      <c r="G37" s="132"/>
    </row>
    <row r="38" spans="1:7" ht="12.75">
      <c r="A38" s="144" t="s">
        <v>982</v>
      </c>
      <c r="B38" s="145">
        <v>200</v>
      </c>
      <c r="C38" s="146" t="s">
        <v>1252</v>
      </c>
      <c r="D38" s="147">
        <v>45666012.66</v>
      </c>
      <c r="E38" s="130">
        <v>45666012.66</v>
      </c>
      <c r="F38" s="148">
        <v>0</v>
      </c>
      <c r="G38" s="132"/>
    </row>
    <row r="39" spans="1:7" ht="22.5">
      <c r="A39" s="144" t="s">
        <v>1877</v>
      </c>
      <c r="B39" s="145">
        <v>200</v>
      </c>
      <c r="C39" s="146" t="s">
        <v>1253</v>
      </c>
      <c r="D39" s="147">
        <v>5919599.07</v>
      </c>
      <c r="E39" s="130">
        <v>5913165.49</v>
      </c>
      <c r="F39" s="148">
        <v>6433.58</v>
      </c>
      <c r="G39" s="132"/>
    </row>
    <row r="40" spans="1:7" ht="33.75">
      <c r="A40" s="144" t="s">
        <v>983</v>
      </c>
      <c r="B40" s="145">
        <v>200</v>
      </c>
      <c r="C40" s="146" t="s">
        <v>1254</v>
      </c>
      <c r="D40" s="147">
        <v>12060104.6</v>
      </c>
      <c r="E40" s="130">
        <v>12060104.6</v>
      </c>
      <c r="F40" s="148">
        <v>0</v>
      </c>
      <c r="G40" s="132"/>
    </row>
    <row r="41" spans="1:7" ht="22.5">
      <c r="A41" s="138" t="s">
        <v>1755</v>
      </c>
      <c r="B41" s="139">
        <v>200</v>
      </c>
      <c r="C41" s="140" t="s">
        <v>1255</v>
      </c>
      <c r="D41" s="141">
        <v>20593404.15</v>
      </c>
      <c r="E41" s="142">
        <v>19343826.73</v>
      </c>
      <c r="F41" s="143">
        <v>1249577.42</v>
      </c>
      <c r="G41" s="132"/>
    </row>
    <row r="42" spans="1:7" ht="22.5">
      <c r="A42" s="138" t="s">
        <v>656</v>
      </c>
      <c r="B42" s="139">
        <v>200</v>
      </c>
      <c r="C42" s="140" t="s">
        <v>1256</v>
      </c>
      <c r="D42" s="141">
        <v>20593404.15</v>
      </c>
      <c r="E42" s="142">
        <v>19343826.73</v>
      </c>
      <c r="F42" s="143">
        <v>1249577.42</v>
      </c>
      <c r="G42" s="132"/>
    </row>
    <row r="43" spans="1:7" ht="22.5">
      <c r="A43" s="144" t="s">
        <v>1520</v>
      </c>
      <c r="B43" s="145">
        <v>200</v>
      </c>
      <c r="C43" s="146" t="s">
        <v>1257</v>
      </c>
      <c r="D43" s="147">
        <v>20593404.15</v>
      </c>
      <c r="E43" s="130">
        <v>19343826.73</v>
      </c>
      <c r="F43" s="148">
        <v>1249577.42</v>
      </c>
      <c r="G43" s="132"/>
    </row>
    <row r="44" spans="1:7" ht="12.75">
      <c r="A44" s="138" t="s">
        <v>661</v>
      </c>
      <c r="B44" s="139">
        <v>200</v>
      </c>
      <c r="C44" s="140" t="s">
        <v>1469</v>
      </c>
      <c r="D44" s="141">
        <v>1647096.4</v>
      </c>
      <c r="E44" s="142">
        <v>1647096.4</v>
      </c>
      <c r="F44" s="143">
        <v>0</v>
      </c>
      <c r="G44" s="132"/>
    </row>
    <row r="45" spans="1:7" ht="22.5">
      <c r="A45" s="138" t="s">
        <v>662</v>
      </c>
      <c r="B45" s="139">
        <v>200</v>
      </c>
      <c r="C45" s="140" t="s">
        <v>1470</v>
      </c>
      <c r="D45" s="141">
        <v>1647096.4</v>
      </c>
      <c r="E45" s="142">
        <v>1647096.4</v>
      </c>
      <c r="F45" s="143">
        <v>0</v>
      </c>
      <c r="G45" s="132"/>
    </row>
    <row r="46" spans="1:7" ht="22.5">
      <c r="A46" s="144" t="s">
        <v>1539</v>
      </c>
      <c r="B46" s="145">
        <v>200</v>
      </c>
      <c r="C46" s="146" t="s">
        <v>1884</v>
      </c>
      <c r="D46" s="147">
        <v>1647096.4</v>
      </c>
      <c r="E46" s="130">
        <v>1647096.4</v>
      </c>
      <c r="F46" s="148">
        <v>0</v>
      </c>
      <c r="G46" s="132"/>
    </row>
    <row r="47" spans="1:7" ht="12.75">
      <c r="A47" s="138" t="s">
        <v>657</v>
      </c>
      <c r="B47" s="139">
        <v>200</v>
      </c>
      <c r="C47" s="140" t="s">
        <v>1258</v>
      </c>
      <c r="D47" s="141">
        <v>1195502.91</v>
      </c>
      <c r="E47" s="142">
        <v>1195502.91</v>
      </c>
      <c r="F47" s="143">
        <v>0</v>
      </c>
      <c r="G47" s="132"/>
    </row>
    <row r="48" spans="1:7" s="134" customFormat="1" ht="12.75">
      <c r="A48" s="138" t="s">
        <v>977</v>
      </c>
      <c r="B48" s="139">
        <v>200</v>
      </c>
      <c r="C48" s="140" t="s">
        <v>1471</v>
      </c>
      <c r="D48" s="141">
        <v>15000</v>
      </c>
      <c r="E48" s="142">
        <v>15000</v>
      </c>
      <c r="F48" s="143">
        <v>0</v>
      </c>
      <c r="G48" s="132"/>
    </row>
    <row r="49" spans="1:7" s="134" customFormat="1" ht="56.25">
      <c r="A49" s="149" t="s">
        <v>1472</v>
      </c>
      <c r="B49" s="145">
        <v>200</v>
      </c>
      <c r="C49" s="146" t="s">
        <v>1885</v>
      </c>
      <c r="D49" s="147">
        <v>15000</v>
      </c>
      <c r="E49" s="130">
        <v>15000</v>
      </c>
      <c r="F49" s="148">
        <v>0</v>
      </c>
      <c r="G49" s="132"/>
    </row>
    <row r="50" spans="1:7" s="134" customFormat="1" ht="12.75">
      <c r="A50" s="138" t="s">
        <v>658</v>
      </c>
      <c r="B50" s="139">
        <v>200</v>
      </c>
      <c r="C50" s="140" t="s">
        <v>1259</v>
      </c>
      <c r="D50" s="141">
        <v>1180502.91</v>
      </c>
      <c r="E50" s="142">
        <v>1180502.91</v>
      </c>
      <c r="F50" s="143">
        <v>0</v>
      </c>
      <c r="G50" s="132"/>
    </row>
    <row r="51" spans="1:7" s="134" customFormat="1" ht="12.75">
      <c r="A51" s="144" t="s">
        <v>1993</v>
      </c>
      <c r="B51" s="145">
        <v>200</v>
      </c>
      <c r="C51" s="146" t="s">
        <v>1886</v>
      </c>
      <c r="D51" s="147">
        <v>1180502.91</v>
      </c>
      <c r="E51" s="130">
        <v>1180502.91</v>
      </c>
      <c r="F51" s="148">
        <v>0</v>
      </c>
      <c r="G51" s="132"/>
    </row>
    <row r="52" spans="1:7" s="151" customFormat="1" ht="45">
      <c r="A52" s="150" t="s">
        <v>1473</v>
      </c>
      <c r="B52" s="139">
        <v>200</v>
      </c>
      <c r="C52" s="140" t="s">
        <v>1260</v>
      </c>
      <c r="D52" s="141">
        <v>10933417.94</v>
      </c>
      <c r="E52" s="142">
        <v>10933417.94</v>
      </c>
      <c r="F52" s="143">
        <v>0</v>
      </c>
      <c r="G52" s="132"/>
    </row>
    <row r="53" spans="1:7" s="151" customFormat="1" ht="33.75">
      <c r="A53" s="138" t="s">
        <v>654</v>
      </c>
      <c r="B53" s="139">
        <v>200</v>
      </c>
      <c r="C53" s="140" t="s">
        <v>1261</v>
      </c>
      <c r="D53" s="141">
        <v>10933417.94</v>
      </c>
      <c r="E53" s="142">
        <v>10933417.94</v>
      </c>
      <c r="F53" s="143">
        <v>0</v>
      </c>
      <c r="G53" s="132"/>
    </row>
    <row r="54" spans="1:7" s="151" customFormat="1" ht="12.75">
      <c r="A54" s="138" t="s">
        <v>655</v>
      </c>
      <c r="B54" s="139">
        <v>200</v>
      </c>
      <c r="C54" s="140" t="s">
        <v>1262</v>
      </c>
      <c r="D54" s="141">
        <v>10933417.94</v>
      </c>
      <c r="E54" s="142">
        <v>10933417.94</v>
      </c>
      <c r="F54" s="143">
        <v>0</v>
      </c>
      <c r="G54" s="132"/>
    </row>
    <row r="55" spans="1:7" s="134" customFormat="1" ht="12.75">
      <c r="A55" s="144" t="s">
        <v>982</v>
      </c>
      <c r="B55" s="145">
        <v>200</v>
      </c>
      <c r="C55" s="146" t="s">
        <v>1263</v>
      </c>
      <c r="D55" s="147">
        <v>8781389.97</v>
      </c>
      <c r="E55" s="130">
        <v>8781389.97</v>
      </c>
      <c r="F55" s="148">
        <v>0</v>
      </c>
      <c r="G55" s="132"/>
    </row>
    <row r="56" spans="1:7" s="151" customFormat="1" ht="33.75">
      <c r="A56" s="144" t="s">
        <v>983</v>
      </c>
      <c r="B56" s="145">
        <v>200</v>
      </c>
      <c r="C56" s="146" t="s">
        <v>1264</v>
      </c>
      <c r="D56" s="147">
        <v>2152027.97</v>
      </c>
      <c r="E56" s="130">
        <v>2152027.97</v>
      </c>
      <c r="F56" s="148">
        <v>0</v>
      </c>
      <c r="G56" s="132"/>
    </row>
    <row r="57" spans="1:7" s="151" customFormat="1" ht="33.75">
      <c r="A57" s="138" t="s">
        <v>1720</v>
      </c>
      <c r="B57" s="139">
        <v>200</v>
      </c>
      <c r="C57" s="140" t="s">
        <v>1265</v>
      </c>
      <c r="D57" s="141">
        <v>84200</v>
      </c>
      <c r="E57" s="142">
        <v>84200</v>
      </c>
      <c r="F57" s="143">
        <v>0</v>
      </c>
      <c r="G57" s="132"/>
    </row>
    <row r="58" spans="1:7" s="151" customFormat="1" ht="33.75">
      <c r="A58" s="138" t="s">
        <v>654</v>
      </c>
      <c r="B58" s="139">
        <v>200</v>
      </c>
      <c r="C58" s="140" t="s">
        <v>1266</v>
      </c>
      <c r="D58" s="141">
        <v>81410</v>
      </c>
      <c r="E58" s="142">
        <v>81410</v>
      </c>
      <c r="F58" s="143">
        <v>0</v>
      </c>
      <c r="G58" s="132"/>
    </row>
    <row r="59" spans="1:7" s="151" customFormat="1" ht="12.75">
      <c r="A59" s="138" t="s">
        <v>655</v>
      </c>
      <c r="B59" s="139">
        <v>200</v>
      </c>
      <c r="C59" s="140" t="s">
        <v>1267</v>
      </c>
      <c r="D59" s="141">
        <v>81410</v>
      </c>
      <c r="E59" s="142">
        <v>81410</v>
      </c>
      <c r="F59" s="143">
        <v>0</v>
      </c>
      <c r="G59" s="132"/>
    </row>
    <row r="60" spans="1:7" s="134" customFormat="1" ht="12.75">
      <c r="A60" s="144" t="s">
        <v>982</v>
      </c>
      <c r="B60" s="145">
        <v>200</v>
      </c>
      <c r="C60" s="146" t="s">
        <v>1887</v>
      </c>
      <c r="D60" s="147">
        <v>73790</v>
      </c>
      <c r="E60" s="130">
        <v>73790</v>
      </c>
      <c r="F60" s="148">
        <v>0</v>
      </c>
      <c r="G60" s="132"/>
    </row>
    <row r="61" spans="1:7" s="134" customFormat="1" ht="33.75">
      <c r="A61" s="144" t="s">
        <v>983</v>
      </c>
      <c r="B61" s="145">
        <v>200</v>
      </c>
      <c r="C61" s="146" t="s">
        <v>1888</v>
      </c>
      <c r="D61" s="147">
        <v>7620</v>
      </c>
      <c r="E61" s="130">
        <v>7620</v>
      </c>
      <c r="F61" s="148">
        <v>0</v>
      </c>
      <c r="G61" s="132"/>
    </row>
    <row r="62" spans="1:7" s="134" customFormat="1" ht="22.5">
      <c r="A62" s="138" t="s">
        <v>1755</v>
      </c>
      <c r="B62" s="139">
        <v>200</v>
      </c>
      <c r="C62" s="140" t="s">
        <v>1268</v>
      </c>
      <c r="D62" s="141">
        <v>2790</v>
      </c>
      <c r="E62" s="142">
        <v>2790</v>
      </c>
      <c r="F62" s="143">
        <v>0</v>
      </c>
      <c r="G62" s="132"/>
    </row>
    <row r="63" spans="1:7" s="134" customFormat="1" ht="22.5">
      <c r="A63" s="138" t="s">
        <v>656</v>
      </c>
      <c r="B63" s="139">
        <v>200</v>
      </c>
      <c r="C63" s="140" t="s">
        <v>1269</v>
      </c>
      <c r="D63" s="141">
        <v>2790</v>
      </c>
      <c r="E63" s="142">
        <v>2790</v>
      </c>
      <c r="F63" s="143">
        <v>0</v>
      </c>
      <c r="G63" s="132"/>
    </row>
    <row r="64" spans="1:7" s="151" customFormat="1" ht="22.5">
      <c r="A64" s="144" t="s">
        <v>1520</v>
      </c>
      <c r="B64" s="145">
        <v>200</v>
      </c>
      <c r="C64" s="146" t="s">
        <v>1889</v>
      </c>
      <c r="D64" s="147">
        <v>2790</v>
      </c>
      <c r="E64" s="130">
        <v>2790</v>
      </c>
      <c r="F64" s="148">
        <v>0</v>
      </c>
      <c r="G64" s="132"/>
    </row>
    <row r="65" spans="1:7" s="134" customFormat="1" ht="33.75">
      <c r="A65" s="138" t="s">
        <v>1521</v>
      </c>
      <c r="B65" s="139">
        <v>200</v>
      </c>
      <c r="C65" s="140" t="s">
        <v>1270</v>
      </c>
      <c r="D65" s="141">
        <v>1733600</v>
      </c>
      <c r="E65" s="142">
        <v>1701002.43</v>
      </c>
      <c r="F65" s="143">
        <v>32597.57</v>
      </c>
      <c r="G65" s="132"/>
    </row>
    <row r="66" spans="1:7" s="151" customFormat="1" ht="33.75">
      <c r="A66" s="138" t="s">
        <v>654</v>
      </c>
      <c r="B66" s="139">
        <v>200</v>
      </c>
      <c r="C66" s="140" t="s">
        <v>1271</v>
      </c>
      <c r="D66" s="141">
        <v>1665382.43</v>
      </c>
      <c r="E66" s="142">
        <v>1665382.43</v>
      </c>
      <c r="F66" s="143">
        <v>0</v>
      </c>
      <c r="G66" s="132"/>
    </row>
    <row r="67" spans="1:7" s="151" customFormat="1" ht="12.75">
      <c r="A67" s="138" t="s">
        <v>655</v>
      </c>
      <c r="B67" s="139">
        <v>200</v>
      </c>
      <c r="C67" s="140" t="s">
        <v>1912</v>
      </c>
      <c r="D67" s="141">
        <v>1665382.43</v>
      </c>
      <c r="E67" s="142">
        <v>1665382.43</v>
      </c>
      <c r="F67" s="143">
        <v>0</v>
      </c>
      <c r="G67" s="132"/>
    </row>
    <row r="68" spans="1:7" s="151" customFormat="1" ht="12.75">
      <c r="A68" s="144" t="s">
        <v>982</v>
      </c>
      <c r="B68" s="145">
        <v>200</v>
      </c>
      <c r="C68" s="146" t="s">
        <v>1913</v>
      </c>
      <c r="D68" s="147">
        <v>1279095.58</v>
      </c>
      <c r="E68" s="130">
        <v>1279095.58</v>
      </c>
      <c r="F68" s="148">
        <v>0</v>
      </c>
      <c r="G68" s="132"/>
    </row>
    <row r="69" spans="1:7" s="134" customFormat="1" ht="33.75">
      <c r="A69" s="144" t="s">
        <v>983</v>
      </c>
      <c r="B69" s="145">
        <v>200</v>
      </c>
      <c r="C69" s="146" t="s">
        <v>1914</v>
      </c>
      <c r="D69" s="147">
        <v>386286.85</v>
      </c>
      <c r="E69" s="130">
        <v>386286.85</v>
      </c>
      <c r="F69" s="148">
        <v>0</v>
      </c>
      <c r="G69" s="132"/>
    </row>
    <row r="70" spans="1:7" s="134" customFormat="1" ht="22.5">
      <c r="A70" s="138" t="s">
        <v>1755</v>
      </c>
      <c r="B70" s="139">
        <v>200</v>
      </c>
      <c r="C70" s="140" t="s">
        <v>1915</v>
      </c>
      <c r="D70" s="141">
        <v>68217.57</v>
      </c>
      <c r="E70" s="142">
        <v>35620</v>
      </c>
      <c r="F70" s="143">
        <v>32597.57</v>
      </c>
      <c r="G70" s="132"/>
    </row>
    <row r="71" spans="1:7" s="134" customFormat="1" ht="22.5">
      <c r="A71" s="138" t="s">
        <v>656</v>
      </c>
      <c r="B71" s="139">
        <v>200</v>
      </c>
      <c r="C71" s="140" t="s">
        <v>1916</v>
      </c>
      <c r="D71" s="141">
        <v>68217.57</v>
      </c>
      <c r="E71" s="142">
        <v>35620</v>
      </c>
      <c r="F71" s="143">
        <v>32597.57</v>
      </c>
      <c r="G71" s="132"/>
    </row>
    <row r="72" spans="1:7" s="134" customFormat="1" ht="22.5">
      <c r="A72" s="144" t="s">
        <v>1520</v>
      </c>
      <c r="B72" s="145">
        <v>200</v>
      </c>
      <c r="C72" s="146" t="s">
        <v>1917</v>
      </c>
      <c r="D72" s="147">
        <v>68217.57</v>
      </c>
      <c r="E72" s="130">
        <v>35620</v>
      </c>
      <c r="F72" s="148">
        <v>32597.57</v>
      </c>
      <c r="G72" s="132"/>
    </row>
    <row r="73" spans="1:7" s="151" customFormat="1" ht="33.75">
      <c r="A73" s="138" t="s">
        <v>1704</v>
      </c>
      <c r="B73" s="139">
        <v>200</v>
      </c>
      <c r="C73" s="140" t="s">
        <v>1918</v>
      </c>
      <c r="D73" s="141">
        <v>8524300</v>
      </c>
      <c r="E73" s="142">
        <v>8375300</v>
      </c>
      <c r="F73" s="143">
        <v>149000</v>
      </c>
      <c r="G73" s="132"/>
    </row>
    <row r="74" spans="1:7" s="151" customFormat="1" ht="33.75">
      <c r="A74" s="138" t="s">
        <v>654</v>
      </c>
      <c r="B74" s="139">
        <v>200</v>
      </c>
      <c r="C74" s="140" t="s">
        <v>1919</v>
      </c>
      <c r="D74" s="141">
        <v>8137388.34</v>
      </c>
      <c r="E74" s="142">
        <v>7988388.34</v>
      </c>
      <c r="F74" s="143">
        <v>149000</v>
      </c>
      <c r="G74" s="132"/>
    </row>
    <row r="75" spans="1:7" s="134" customFormat="1" ht="12.75">
      <c r="A75" s="138" t="s">
        <v>655</v>
      </c>
      <c r="B75" s="139">
        <v>200</v>
      </c>
      <c r="C75" s="140" t="s">
        <v>1920</v>
      </c>
      <c r="D75" s="141">
        <v>8137388.34</v>
      </c>
      <c r="E75" s="142">
        <v>7988388.34</v>
      </c>
      <c r="F75" s="143">
        <v>149000</v>
      </c>
      <c r="G75" s="132"/>
    </row>
    <row r="76" spans="1:7" s="134" customFormat="1" ht="12.75">
      <c r="A76" s="144" t="s">
        <v>982</v>
      </c>
      <c r="B76" s="145">
        <v>200</v>
      </c>
      <c r="C76" s="146" t="s">
        <v>1921</v>
      </c>
      <c r="D76" s="147">
        <v>5814173.62</v>
      </c>
      <c r="E76" s="130">
        <v>5665173.62</v>
      </c>
      <c r="F76" s="148">
        <v>149000</v>
      </c>
      <c r="G76" s="132"/>
    </row>
    <row r="77" spans="1:7" s="134" customFormat="1" ht="22.5">
      <c r="A77" s="144" t="s">
        <v>1877</v>
      </c>
      <c r="B77" s="145">
        <v>200</v>
      </c>
      <c r="C77" s="146" t="s">
        <v>1922</v>
      </c>
      <c r="D77" s="147">
        <v>664169</v>
      </c>
      <c r="E77" s="130">
        <v>664169</v>
      </c>
      <c r="F77" s="148">
        <v>0</v>
      </c>
      <c r="G77" s="132"/>
    </row>
    <row r="78" spans="1:7" s="134" customFormat="1" ht="33.75">
      <c r="A78" s="144" t="s">
        <v>983</v>
      </c>
      <c r="B78" s="145">
        <v>200</v>
      </c>
      <c r="C78" s="146" t="s">
        <v>1923</v>
      </c>
      <c r="D78" s="147">
        <v>1659045.72</v>
      </c>
      <c r="E78" s="130">
        <v>1659045.72</v>
      </c>
      <c r="F78" s="148">
        <v>0</v>
      </c>
      <c r="G78" s="132"/>
    </row>
    <row r="79" spans="1:7" s="134" customFormat="1" ht="22.5">
      <c r="A79" s="138" t="s">
        <v>1755</v>
      </c>
      <c r="B79" s="139">
        <v>200</v>
      </c>
      <c r="C79" s="140" t="s">
        <v>1924</v>
      </c>
      <c r="D79" s="141">
        <v>386911.66</v>
      </c>
      <c r="E79" s="142">
        <v>386911.66</v>
      </c>
      <c r="F79" s="143">
        <v>0</v>
      </c>
      <c r="G79" s="132"/>
    </row>
    <row r="80" spans="1:7" s="151" customFormat="1" ht="22.5">
      <c r="A80" s="138" t="s">
        <v>656</v>
      </c>
      <c r="B80" s="139">
        <v>200</v>
      </c>
      <c r="C80" s="140" t="s">
        <v>1925</v>
      </c>
      <c r="D80" s="141">
        <v>386911.66</v>
      </c>
      <c r="E80" s="142">
        <v>386911.66</v>
      </c>
      <c r="F80" s="143">
        <v>0</v>
      </c>
      <c r="G80" s="132"/>
    </row>
    <row r="81" spans="1:7" s="151" customFormat="1" ht="22.5">
      <c r="A81" s="144" t="s">
        <v>1520</v>
      </c>
      <c r="B81" s="145">
        <v>200</v>
      </c>
      <c r="C81" s="146" t="s">
        <v>1926</v>
      </c>
      <c r="D81" s="147">
        <v>386911.66</v>
      </c>
      <c r="E81" s="130">
        <v>386911.66</v>
      </c>
      <c r="F81" s="148">
        <v>0</v>
      </c>
      <c r="G81" s="132"/>
    </row>
    <row r="82" spans="1:7" s="151" customFormat="1" ht="33.75">
      <c r="A82" s="138" t="s">
        <v>526</v>
      </c>
      <c r="B82" s="139">
        <v>200</v>
      </c>
      <c r="C82" s="140" t="s">
        <v>1927</v>
      </c>
      <c r="D82" s="141">
        <v>2644000</v>
      </c>
      <c r="E82" s="142">
        <v>2644000</v>
      </c>
      <c r="F82" s="143">
        <v>0</v>
      </c>
      <c r="G82" s="132"/>
    </row>
    <row r="83" spans="1:7" s="134" customFormat="1" ht="33.75">
      <c r="A83" s="138" t="s">
        <v>654</v>
      </c>
      <c r="B83" s="139">
        <v>200</v>
      </c>
      <c r="C83" s="140" t="s">
        <v>1928</v>
      </c>
      <c r="D83" s="141">
        <v>2529778.95</v>
      </c>
      <c r="E83" s="142">
        <v>2529778.95</v>
      </c>
      <c r="F83" s="143">
        <v>0</v>
      </c>
      <c r="G83" s="132"/>
    </row>
    <row r="84" spans="1:7" s="134" customFormat="1" ht="12.75">
      <c r="A84" s="138" t="s">
        <v>655</v>
      </c>
      <c r="B84" s="139">
        <v>200</v>
      </c>
      <c r="C84" s="140" t="s">
        <v>1929</v>
      </c>
      <c r="D84" s="141">
        <v>2529778.95</v>
      </c>
      <c r="E84" s="142">
        <v>2529778.95</v>
      </c>
      <c r="F84" s="143">
        <v>0</v>
      </c>
      <c r="G84" s="132"/>
    </row>
    <row r="85" spans="1:7" s="134" customFormat="1" ht="12.75">
      <c r="A85" s="144" t="s">
        <v>982</v>
      </c>
      <c r="B85" s="145">
        <v>200</v>
      </c>
      <c r="C85" s="146" t="s">
        <v>1930</v>
      </c>
      <c r="D85" s="147">
        <v>1752619.29</v>
      </c>
      <c r="E85" s="130">
        <v>1752619.29</v>
      </c>
      <c r="F85" s="148">
        <v>0</v>
      </c>
      <c r="G85" s="132"/>
    </row>
    <row r="86" spans="1:7" s="134" customFormat="1" ht="22.5">
      <c r="A86" s="144" t="s">
        <v>1877</v>
      </c>
      <c r="B86" s="145">
        <v>200</v>
      </c>
      <c r="C86" s="146" t="s">
        <v>1931</v>
      </c>
      <c r="D86" s="147">
        <v>255105</v>
      </c>
      <c r="E86" s="130">
        <v>255105</v>
      </c>
      <c r="F86" s="148">
        <v>0</v>
      </c>
      <c r="G86" s="132"/>
    </row>
    <row r="87" spans="1:7" s="151" customFormat="1" ht="33.75">
      <c r="A87" s="144" t="s">
        <v>983</v>
      </c>
      <c r="B87" s="145">
        <v>200</v>
      </c>
      <c r="C87" s="146" t="s">
        <v>1932</v>
      </c>
      <c r="D87" s="147">
        <v>522054.66</v>
      </c>
      <c r="E87" s="130">
        <v>522054.66</v>
      </c>
      <c r="F87" s="148">
        <v>0</v>
      </c>
      <c r="G87" s="132"/>
    </row>
    <row r="88" spans="1:7" s="151" customFormat="1" ht="22.5">
      <c r="A88" s="138" t="s">
        <v>1755</v>
      </c>
      <c r="B88" s="139">
        <v>200</v>
      </c>
      <c r="C88" s="140" t="s">
        <v>1933</v>
      </c>
      <c r="D88" s="141">
        <v>114221.05</v>
      </c>
      <c r="E88" s="142">
        <v>114221.05</v>
      </c>
      <c r="F88" s="143">
        <v>0</v>
      </c>
      <c r="G88" s="132"/>
    </row>
    <row r="89" spans="1:7" s="134" customFormat="1" ht="22.5">
      <c r="A89" s="138" t="s">
        <v>656</v>
      </c>
      <c r="B89" s="139">
        <v>200</v>
      </c>
      <c r="C89" s="140" t="s">
        <v>1934</v>
      </c>
      <c r="D89" s="141">
        <v>114221.05</v>
      </c>
      <c r="E89" s="142">
        <v>114221.05</v>
      </c>
      <c r="F89" s="143">
        <v>0</v>
      </c>
      <c r="G89" s="132"/>
    </row>
    <row r="90" spans="1:7" s="134" customFormat="1" ht="22.5">
      <c r="A90" s="144" t="s">
        <v>1520</v>
      </c>
      <c r="B90" s="145">
        <v>200</v>
      </c>
      <c r="C90" s="146" t="s">
        <v>1935</v>
      </c>
      <c r="D90" s="147">
        <v>114221.05</v>
      </c>
      <c r="E90" s="130">
        <v>114221.05</v>
      </c>
      <c r="F90" s="148">
        <v>0</v>
      </c>
      <c r="G90" s="132"/>
    </row>
    <row r="91" spans="1:7" s="151" customFormat="1" ht="12.75">
      <c r="A91" s="138" t="s">
        <v>1991</v>
      </c>
      <c r="B91" s="139">
        <v>200</v>
      </c>
      <c r="C91" s="140" t="s">
        <v>1936</v>
      </c>
      <c r="D91" s="141">
        <v>5000</v>
      </c>
      <c r="E91" s="142">
        <v>5000</v>
      </c>
      <c r="F91" s="143">
        <v>0</v>
      </c>
      <c r="G91" s="132"/>
    </row>
    <row r="92" spans="1:7" s="151" customFormat="1" ht="12.75">
      <c r="A92" s="138" t="s">
        <v>1876</v>
      </c>
      <c r="B92" s="139">
        <v>200</v>
      </c>
      <c r="C92" s="140" t="s">
        <v>1937</v>
      </c>
      <c r="D92" s="141">
        <v>5000</v>
      </c>
      <c r="E92" s="142">
        <v>5000</v>
      </c>
      <c r="F92" s="143">
        <v>0</v>
      </c>
      <c r="G92" s="132"/>
    </row>
    <row r="93" spans="1:7" s="134" customFormat="1" ht="33.75">
      <c r="A93" s="138" t="s">
        <v>1992</v>
      </c>
      <c r="B93" s="139">
        <v>200</v>
      </c>
      <c r="C93" s="140" t="s">
        <v>1938</v>
      </c>
      <c r="D93" s="141">
        <v>5000</v>
      </c>
      <c r="E93" s="142">
        <v>5000</v>
      </c>
      <c r="F93" s="143">
        <v>0</v>
      </c>
      <c r="G93" s="132"/>
    </row>
    <row r="94" spans="1:7" s="134" customFormat="1" ht="22.5">
      <c r="A94" s="138" t="s">
        <v>1755</v>
      </c>
      <c r="B94" s="139">
        <v>200</v>
      </c>
      <c r="C94" s="140" t="s">
        <v>1939</v>
      </c>
      <c r="D94" s="141">
        <v>5000</v>
      </c>
      <c r="E94" s="142">
        <v>5000</v>
      </c>
      <c r="F94" s="143">
        <v>0</v>
      </c>
      <c r="G94" s="132"/>
    </row>
    <row r="95" spans="1:7" s="151" customFormat="1" ht="22.5">
      <c r="A95" s="138" t="s">
        <v>656</v>
      </c>
      <c r="B95" s="139">
        <v>200</v>
      </c>
      <c r="C95" s="140" t="s">
        <v>1940</v>
      </c>
      <c r="D95" s="141">
        <v>5000</v>
      </c>
      <c r="E95" s="142">
        <v>5000</v>
      </c>
      <c r="F95" s="143">
        <v>0</v>
      </c>
      <c r="G95" s="132"/>
    </row>
    <row r="96" spans="1:7" s="134" customFormat="1" ht="22.5">
      <c r="A96" s="144" t="s">
        <v>1520</v>
      </c>
      <c r="B96" s="145">
        <v>200</v>
      </c>
      <c r="C96" s="146" t="s">
        <v>1890</v>
      </c>
      <c r="D96" s="147">
        <v>5000</v>
      </c>
      <c r="E96" s="130">
        <v>5000</v>
      </c>
      <c r="F96" s="148">
        <v>0</v>
      </c>
      <c r="G96" s="132"/>
    </row>
    <row r="97" spans="1:7" s="134" customFormat="1" ht="22.5">
      <c r="A97" s="138" t="s">
        <v>1555</v>
      </c>
      <c r="B97" s="139">
        <v>200</v>
      </c>
      <c r="C97" s="140" t="s">
        <v>1941</v>
      </c>
      <c r="D97" s="141">
        <v>3484004.1</v>
      </c>
      <c r="E97" s="142">
        <v>3306553.04</v>
      </c>
      <c r="F97" s="143">
        <v>177451.06</v>
      </c>
      <c r="G97" s="132"/>
    </row>
    <row r="98" spans="1:7" s="134" customFormat="1" ht="12.75">
      <c r="A98" s="138" t="s">
        <v>1876</v>
      </c>
      <c r="B98" s="139">
        <v>200</v>
      </c>
      <c r="C98" s="140" t="s">
        <v>1942</v>
      </c>
      <c r="D98" s="141">
        <v>3484004.1</v>
      </c>
      <c r="E98" s="142">
        <v>3306553.04</v>
      </c>
      <c r="F98" s="143">
        <v>177451.06</v>
      </c>
      <c r="G98" s="132"/>
    </row>
    <row r="99" spans="1:7" s="134" customFormat="1" ht="33.75">
      <c r="A99" s="138" t="s">
        <v>1756</v>
      </c>
      <c r="B99" s="139">
        <v>200</v>
      </c>
      <c r="C99" s="140" t="s">
        <v>1943</v>
      </c>
      <c r="D99" s="141">
        <v>3484004.1</v>
      </c>
      <c r="E99" s="142">
        <v>3306553.04</v>
      </c>
      <c r="F99" s="143">
        <v>177451.06</v>
      </c>
      <c r="G99" s="132"/>
    </row>
    <row r="100" spans="1:7" s="151" customFormat="1" ht="33.75">
      <c r="A100" s="138" t="s">
        <v>654</v>
      </c>
      <c r="B100" s="139">
        <v>200</v>
      </c>
      <c r="C100" s="140" t="s">
        <v>1944</v>
      </c>
      <c r="D100" s="141">
        <v>1607805</v>
      </c>
      <c r="E100" s="142">
        <v>1607805</v>
      </c>
      <c r="F100" s="143">
        <v>0</v>
      </c>
      <c r="G100" s="132"/>
    </row>
    <row r="101" spans="1:7" s="134" customFormat="1" ht="12.75">
      <c r="A101" s="138" t="s">
        <v>659</v>
      </c>
      <c r="B101" s="139">
        <v>200</v>
      </c>
      <c r="C101" s="140" t="s">
        <v>1945</v>
      </c>
      <c r="D101" s="141">
        <v>1607805</v>
      </c>
      <c r="E101" s="142">
        <v>1607805</v>
      </c>
      <c r="F101" s="143">
        <v>0</v>
      </c>
      <c r="G101" s="132"/>
    </row>
    <row r="102" spans="1:7" s="134" customFormat="1" ht="12.75">
      <c r="A102" s="144" t="s">
        <v>1757</v>
      </c>
      <c r="B102" s="145">
        <v>200</v>
      </c>
      <c r="C102" s="146" t="s">
        <v>1946</v>
      </c>
      <c r="D102" s="147">
        <v>1216845</v>
      </c>
      <c r="E102" s="130">
        <v>1216845</v>
      </c>
      <c r="F102" s="148">
        <v>0</v>
      </c>
      <c r="G102" s="132"/>
    </row>
    <row r="103" spans="1:7" s="134" customFormat="1" ht="12.75">
      <c r="A103" s="144" t="s">
        <v>1758</v>
      </c>
      <c r="B103" s="145">
        <v>200</v>
      </c>
      <c r="C103" s="146" t="s">
        <v>1947</v>
      </c>
      <c r="D103" s="147">
        <v>100000</v>
      </c>
      <c r="E103" s="130">
        <v>100000</v>
      </c>
      <c r="F103" s="148">
        <v>0</v>
      </c>
      <c r="G103" s="132"/>
    </row>
    <row r="104" spans="1:7" s="134" customFormat="1" ht="22.5">
      <c r="A104" s="144" t="s">
        <v>1759</v>
      </c>
      <c r="B104" s="145">
        <v>200</v>
      </c>
      <c r="C104" s="146" t="s">
        <v>1948</v>
      </c>
      <c r="D104" s="147">
        <v>290960</v>
      </c>
      <c r="E104" s="130">
        <v>290960</v>
      </c>
      <c r="F104" s="148">
        <v>0</v>
      </c>
      <c r="G104" s="132"/>
    </row>
    <row r="105" spans="1:7" s="151" customFormat="1" ht="22.5">
      <c r="A105" s="138" t="s">
        <v>1755</v>
      </c>
      <c r="B105" s="139">
        <v>200</v>
      </c>
      <c r="C105" s="140" t="s">
        <v>1949</v>
      </c>
      <c r="D105" s="141">
        <v>1876199.1</v>
      </c>
      <c r="E105" s="142">
        <v>1698748.04</v>
      </c>
      <c r="F105" s="143">
        <v>177451.06</v>
      </c>
      <c r="G105" s="132"/>
    </row>
    <row r="106" spans="1:7" s="134" customFormat="1" ht="22.5">
      <c r="A106" s="138" t="s">
        <v>656</v>
      </c>
      <c r="B106" s="139">
        <v>200</v>
      </c>
      <c r="C106" s="140" t="s">
        <v>1950</v>
      </c>
      <c r="D106" s="141">
        <v>1876199.1</v>
      </c>
      <c r="E106" s="142">
        <v>1698748.04</v>
      </c>
      <c r="F106" s="143">
        <v>177451.06</v>
      </c>
      <c r="G106" s="132"/>
    </row>
    <row r="107" spans="1:7" s="134" customFormat="1" ht="22.5">
      <c r="A107" s="144" t="s">
        <v>1520</v>
      </c>
      <c r="B107" s="145">
        <v>200</v>
      </c>
      <c r="C107" s="146" t="s">
        <v>1951</v>
      </c>
      <c r="D107" s="147">
        <v>1876199.1</v>
      </c>
      <c r="E107" s="130">
        <v>1698748.04</v>
      </c>
      <c r="F107" s="148">
        <v>177451.06</v>
      </c>
      <c r="G107" s="132"/>
    </row>
    <row r="108" spans="1:7" s="151" customFormat="1" ht="12.75">
      <c r="A108" s="138" t="s">
        <v>1657</v>
      </c>
      <c r="B108" s="139">
        <v>200</v>
      </c>
      <c r="C108" s="140" t="s">
        <v>1952</v>
      </c>
      <c r="D108" s="141">
        <v>5330069.09</v>
      </c>
      <c r="E108" s="142">
        <v>5138547.64</v>
      </c>
      <c r="F108" s="143">
        <v>191521.45</v>
      </c>
      <c r="G108" s="132"/>
    </row>
    <row r="109" spans="1:7" s="134" customFormat="1" ht="12.75">
      <c r="A109" s="138" t="s">
        <v>1876</v>
      </c>
      <c r="B109" s="139">
        <v>200</v>
      </c>
      <c r="C109" s="140" t="s">
        <v>1953</v>
      </c>
      <c r="D109" s="141">
        <v>5330069.09</v>
      </c>
      <c r="E109" s="142">
        <v>5138547.64</v>
      </c>
      <c r="F109" s="143">
        <v>191521.45</v>
      </c>
      <c r="G109" s="132"/>
    </row>
    <row r="110" spans="1:7" s="134" customFormat="1" ht="33.75">
      <c r="A110" s="138" t="s">
        <v>1756</v>
      </c>
      <c r="B110" s="139">
        <v>200</v>
      </c>
      <c r="C110" s="140" t="s">
        <v>1954</v>
      </c>
      <c r="D110" s="141">
        <v>5330069.09</v>
      </c>
      <c r="E110" s="142">
        <v>5138547.64</v>
      </c>
      <c r="F110" s="143">
        <v>191521.45</v>
      </c>
      <c r="G110" s="132"/>
    </row>
    <row r="111" spans="1:7" s="134" customFormat="1" ht="33.75">
      <c r="A111" s="138" t="s">
        <v>654</v>
      </c>
      <c r="B111" s="139">
        <v>200</v>
      </c>
      <c r="C111" s="140" t="s">
        <v>547</v>
      </c>
      <c r="D111" s="141">
        <v>4864445</v>
      </c>
      <c r="E111" s="142">
        <v>4864445</v>
      </c>
      <c r="F111" s="143">
        <v>0</v>
      </c>
      <c r="G111" s="132"/>
    </row>
    <row r="112" spans="1:7" s="134" customFormat="1" ht="12.75">
      <c r="A112" s="138" t="s">
        <v>659</v>
      </c>
      <c r="B112" s="139">
        <v>200</v>
      </c>
      <c r="C112" s="140" t="s">
        <v>548</v>
      </c>
      <c r="D112" s="141">
        <v>4864445</v>
      </c>
      <c r="E112" s="142">
        <v>4864445</v>
      </c>
      <c r="F112" s="143">
        <v>0</v>
      </c>
      <c r="G112" s="132"/>
    </row>
    <row r="113" spans="1:7" s="134" customFormat="1" ht="12.75">
      <c r="A113" s="144" t="s">
        <v>1757</v>
      </c>
      <c r="B113" s="145">
        <v>200</v>
      </c>
      <c r="C113" s="146" t="s">
        <v>549</v>
      </c>
      <c r="D113" s="147">
        <v>3634176</v>
      </c>
      <c r="E113" s="130">
        <v>3634176</v>
      </c>
      <c r="F113" s="148">
        <v>0</v>
      </c>
      <c r="G113" s="132"/>
    </row>
    <row r="114" spans="1:7" s="151" customFormat="1" ht="12.75">
      <c r="A114" s="144" t="s">
        <v>1758</v>
      </c>
      <c r="B114" s="145">
        <v>200</v>
      </c>
      <c r="C114" s="146" t="s">
        <v>550</v>
      </c>
      <c r="D114" s="147">
        <v>243000</v>
      </c>
      <c r="E114" s="130">
        <v>243000</v>
      </c>
      <c r="F114" s="148">
        <v>0</v>
      </c>
      <c r="G114" s="132"/>
    </row>
    <row r="115" spans="1:7" s="134" customFormat="1" ht="22.5">
      <c r="A115" s="144" t="s">
        <v>1759</v>
      </c>
      <c r="B115" s="145">
        <v>200</v>
      </c>
      <c r="C115" s="146" t="s">
        <v>551</v>
      </c>
      <c r="D115" s="147">
        <v>987269</v>
      </c>
      <c r="E115" s="130">
        <v>987269</v>
      </c>
      <c r="F115" s="148">
        <v>0</v>
      </c>
      <c r="G115" s="132"/>
    </row>
    <row r="116" spans="1:7" s="134" customFormat="1" ht="22.5">
      <c r="A116" s="138" t="s">
        <v>1755</v>
      </c>
      <c r="B116" s="139">
        <v>200</v>
      </c>
      <c r="C116" s="140" t="s">
        <v>552</v>
      </c>
      <c r="D116" s="141">
        <v>465624.09</v>
      </c>
      <c r="E116" s="142">
        <v>274102.64</v>
      </c>
      <c r="F116" s="143">
        <v>191521.45</v>
      </c>
      <c r="G116" s="132"/>
    </row>
    <row r="117" spans="1:7" s="134" customFormat="1" ht="22.5">
      <c r="A117" s="138" t="s">
        <v>656</v>
      </c>
      <c r="B117" s="139">
        <v>200</v>
      </c>
      <c r="C117" s="140" t="s">
        <v>553</v>
      </c>
      <c r="D117" s="141">
        <v>465624.09</v>
      </c>
      <c r="E117" s="142">
        <v>274102.64</v>
      </c>
      <c r="F117" s="143">
        <v>191521.45</v>
      </c>
      <c r="G117" s="132"/>
    </row>
    <row r="118" spans="1:7" s="134" customFormat="1" ht="22.5">
      <c r="A118" s="144" t="s">
        <v>1520</v>
      </c>
      <c r="B118" s="145">
        <v>200</v>
      </c>
      <c r="C118" s="146" t="s">
        <v>554</v>
      </c>
      <c r="D118" s="147">
        <v>465624.09</v>
      </c>
      <c r="E118" s="130">
        <v>274102.64</v>
      </c>
      <c r="F118" s="148">
        <v>191521.45</v>
      </c>
      <c r="G118" s="132"/>
    </row>
    <row r="119" spans="1:7" s="134" customFormat="1" ht="12.75">
      <c r="A119" s="138" t="s">
        <v>1832</v>
      </c>
      <c r="B119" s="139">
        <v>200</v>
      </c>
      <c r="C119" s="140" t="s">
        <v>555</v>
      </c>
      <c r="D119" s="141">
        <v>190269555.59</v>
      </c>
      <c r="E119" s="142">
        <v>187333055.59</v>
      </c>
      <c r="F119" s="143">
        <v>2936500</v>
      </c>
      <c r="G119" s="132"/>
    </row>
    <row r="120" spans="1:7" s="134" customFormat="1" ht="22.5">
      <c r="A120" s="138" t="s">
        <v>1760</v>
      </c>
      <c r="B120" s="139">
        <v>200</v>
      </c>
      <c r="C120" s="140" t="s">
        <v>556</v>
      </c>
      <c r="D120" s="141">
        <v>12352141.45</v>
      </c>
      <c r="E120" s="142">
        <v>12252830.45</v>
      </c>
      <c r="F120" s="143">
        <v>99311</v>
      </c>
      <c r="G120" s="132"/>
    </row>
    <row r="121" spans="1:7" s="134" customFormat="1" ht="33.75">
      <c r="A121" s="138" t="s">
        <v>1971</v>
      </c>
      <c r="B121" s="139">
        <v>200</v>
      </c>
      <c r="C121" s="140" t="s">
        <v>557</v>
      </c>
      <c r="D121" s="141">
        <v>12352141.45</v>
      </c>
      <c r="E121" s="142">
        <v>12252830.45</v>
      </c>
      <c r="F121" s="143">
        <v>99311</v>
      </c>
      <c r="G121" s="132"/>
    </row>
    <row r="122" spans="1:7" s="151" customFormat="1" ht="33.75">
      <c r="A122" s="138" t="s">
        <v>654</v>
      </c>
      <c r="B122" s="139">
        <v>200</v>
      </c>
      <c r="C122" s="140" t="s">
        <v>558</v>
      </c>
      <c r="D122" s="141">
        <v>9807890.7</v>
      </c>
      <c r="E122" s="142">
        <v>9806494.1</v>
      </c>
      <c r="F122" s="143">
        <v>1396.6</v>
      </c>
      <c r="G122" s="132"/>
    </row>
    <row r="123" spans="1:7" s="134" customFormat="1" ht="12.75">
      <c r="A123" s="138" t="s">
        <v>659</v>
      </c>
      <c r="B123" s="139">
        <v>200</v>
      </c>
      <c r="C123" s="140" t="s">
        <v>559</v>
      </c>
      <c r="D123" s="141">
        <v>9807890.7</v>
      </c>
      <c r="E123" s="142">
        <v>9806494.1</v>
      </c>
      <c r="F123" s="143">
        <v>1396.6</v>
      </c>
      <c r="G123" s="132"/>
    </row>
    <row r="124" spans="1:7" s="134" customFormat="1" ht="12.75">
      <c r="A124" s="144" t="s">
        <v>1757</v>
      </c>
      <c r="B124" s="145">
        <v>200</v>
      </c>
      <c r="C124" s="146" t="s">
        <v>560</v>
      </c>
      <c r="D124" s="147">
        <v>7359405.46</v>
      </c>
      <c r="E124" s="130">
        <v>7359405.46</v>
      </c>
      <c r="F124" s="148">
        <v>0</v>
      </c>
      <c r="G124" s="132"/>
    </row>
    <row r="125" spans="1:7" s="134" customFormat="1" ht="12.75">
      <c r="A125" s="144" t="s">
        <v>1758</v>
      </c>
      <c r="B125" s="145">
        <v>200</v>
      </c>
      <c r="C125" s="146" t="s">
        <v>561</v>
      </c>
      <c r="D125" s="147">
        <v>299498.7</v>
      </c>
      <c r="E125" s="130">
        <v>298102.7</v>
      </c>
      <c r="F125" s="148">
        <v>1396</v>
      </c>
      <c r="G125" s="132"/>
    </row>
    <row r="126" spans="1:7" s="134" customFormat="1" ht="22.5">
      <c r="A126" s="144" t="s">
        <v>1759</v>
      </c>
      <c r="B126" s="145">
        <v>200</v>
      </c>
      <c r="C126" s="146" t="s">
        <v>562</v>
      </c>
      <c r="D126" s="147">
        <v>2148986.54</v>
      </c>
      <c r="E126" s="130">
        <v>2148985.94</v>
      </c>
      <c r="F126" s="148">
        <v>0.6</v>
      </c>
      <c r="G126" s="132"/>
    </row>
    <row r="127" spans="1:7" s="134" customFormat="1" ht="22.5">
      <c r="A127" s="138" t="s">
        <v>1755</v>
      </c>
      <c r="B127" s="139">
        <v>200</v>
      </c>
      <c r="C127" s="140" t="s">
        <v>563</v>
      </c>
      <c r="D127" s="141">
        <v>2543777.49</v>
      </c>
      <c r="E127" s="142">
        <v>2445863.09</v>
      </c>
      <c r="F127" s="143">
        <v>97914.4</v>
      </c>
      <c r="G127" s="132"/>
    </row>
    <row r="128" spans="1:7" s="151" customFormat="1" ht="22.5">
      <c r="A128" s="138" t="s">
        <v>656</v>
      </c>
      <c r="B128" s="139">
        <v>200</v>
      </c>
      <c r="C128" s="140" t="s">
        <v>564</v>
      </c>
      <c r="D128" s="141">
        <v>2543777.49</v>
      </c>
      <c r="E128" s="142">
        <v>2445863.09</v>
      </c>
      <c r="F128" s="143">
        <v>97914.4</v>
      </c>
      <c r="G128" s="132"/>
    </row>
    <row r="129" spans="1:7" s="134" customFormat="1" ht="22.5">
      <c r="A129" s="144" t="s">
        <v>1520</v>
      </c>
      <c r="B129" s="145">
        <v>200</v>
      </c>
      <c r="C129" s="146" t="s">
        <v>565</v>
      </c>
      <c r="D129" s="147">
        <v>2543777.49</v>
      </c>
      <c r="E129" s="130">
        <v>2445863.09</v>
      </c>
      <c r="F129" s="148">
        <v>97914.4</v>
      </c>
      <c r="G129" s="132"/>
    </row>
    <row r="130" spans="1:7" s="134" customFormat="1" ht="12.75">
      <c r="A130" s="138" t="s">
        <v>657</v>
      </c>
      <c r="B130" s="139">
        <v>200</v>
      </c>
      <c r="C130" s="140" t="s">
        <v>1429</v>
      </c>
      <c r="D130" s="141">
        <v>473.26</v>
      </c>
      <c r="E130" s="142">
        <v>473.26</v>
      </c>
      <c r="F130" s="143">
        <v>0</v>
      </c>
      <c r="G130" s="132"/>
    </row>
    <row r="131" spans="1:7" s="134" customFormat="1" ht="12.75">
      <c r="A131" s="138" t="s">
        <v>658</v>
      </c>
      <c r="B131" s="139">
        <v>200</v>
      </c>
      <c r="C131" s="140" t="s">
        <v>1430</v>
      </c>
      <c r="D131" s="141">
        <v>473.26</v>
      </c>
      <c r="E131" s="142">
        <v>473.26</v>
      </c>
      <c r="F131" s="143">
        <v>0</v>
      </c>
      <c r="G131" s="132"/>
    </row>
    <row r="132" spans="1:7" s="151" customFormat="1" ht="12.75">
      <c r="A132" s="144" t="s">
        <v>1993</v>
      </c>
      <c r="B132" s="145">
        <v>200</v>
      </c>
      <c r="C132" s="146" t="s">
        <v>1431</v>
      </c>
      <c r="D132" s="147">
        <v>473.26</v>
      </c>
      <c r="E132" s="130">
        <v>473.26</v>
      </c>
      <c r="F132" s="148">
        <v>0</v>
      </c>
      <c r="G132" s="132"/>
    </row>
    <row r="133" spans="1:7" s="151" customFormat="1" ht="33.75">
      <c r="A133" s="138" t="s">
        <v>1761</v>
      </c>
      <c r="B133" s="139">
        <v>200</v>
      </c>
      <c r="C133" s="140" t="s">
        <v>566</v>
      </c>
      <c r="D133" s="141">
        <v>95634881.24</v>
      </c>
      <c r="E133" s="142">
        <v>95067689.74</v>
      </c>
      <c r="F133" s="143">
        <v>567191.5</v>
      </c>
      <c r="G133" s="132"/>
    </row>
    <row r="134" spans="1:7" s="151" customFormat="1" ht="45">
      <c r="A134" s="138" t="s">
        <v>1762</v>
      </c>
      <c r="B134" s="139">
        <v>200</v>
      </c>
      <c r="C134" s="140" t="s">
        <v>567</v>
      </c>
      <c r="D134" s="141">
        <v>95634881.24</v>
      </c>
      <c r="E134" s="142">
        <v>95067689.74</v>
      </c>
      <c r="F134" s="143">
        <v>567191.5</v>
      </c>
      <c r="G134" s="132"/>
    </row>
    <row r="135" spans="1:7" s="134" customFormat="1" ht="33.75">
      <c r="A135" s="138" t="s">
        <v>954</v>
      </c>
      <c r="B135" s="139">
        <v>200</v>
      </c>
      <c r="C135" s="140" t="s">
        <v>568</v>
      </c>
      <c r="D135" s="141">
        <v>95634881.24</v>
      </c>
      <c r="E135" s="142">
        <v>95067689.74</v>
      </c>
      <c r="F135" s="143">
        <v>567191.5</v>
      </c>
      <c r="G135" s="132"/>
    </row>
    <row r="136" spans="1:7" s="134" customFormat="1" ht="33.75">
      <c r="A136" s="138" t="s">
        <v>654</v>
      </c>
      <c r="B136" s="139">
        <v>200</v>
      </c>
      <c r="C136" s="140" t="s">
        <v>569</v>
      </c>
      <c r="D136" s="141">
        <v>66713067.64</v>
      </c>
      <c r="E136" s="142">
        <v>66713067.64</v>
      </c>
      <c r="F136" s="143">
        <v>0</v>
      </c>
      <c r="G136" s="132"/>
    </row>
    <row r="137" spans="1:7" s="134" customFormat="1" ht="12.75">
      <c r="A137" s="138" t="s">
        <v>659</v>
      </c>
      <c r="B137" s="139">
        <v>200</v>
      </c>
      <c r="C137" s="140" t="s">
        <v>570</v>
      </c>
      <c r="D137" s="141">
        <v>66713067.64</v>
      </c>
      <c r="E137" s="142">
        <v>66713067.64</v>
      </c>
      <c r="F137" s="143">
        <v>0</v>
      </c>
      <c r="G137" s="132"/>
    </row>
    <row r="138" spans="1:7" s="134" customFormat="1" ht="12.75">
      <c r="A138" s="144" t="s">
        <v>1757</v>
      </c>
      <c r="B138" s="145">
        <v>200</v>
      </c>
      <c r="C138" s="146" t="s">
        <v>571</v>
      </c>
      <c r="D138" s="147">
        <v>49796021.01</v>
      </c>
      <c r="E138" s="130">
        <v>49796021.01</v>
      </c>
      <c r="F138" s="148">
        <v>0</v>
      </c>
      <c r="G138" s="132"/>
    </row>
    <row r="139" spans="1:7" s="134" customFormat="1" ht="12.75">
      <c r="A139" s="144" t="s">
        <v>1758</v>
      </c>
      <c r="B139" s="145">
        <v>200</v>
      </c>
      <c r="C139" s="146" t="s">
        <v>572</v>
      </c>
      <c r="D139" s="147">
        <v>2166731.98</v>
      </c>
      <c r="E139" s="130">
        <v>2166731.98</v>
      </c>
      <c r="F139" s="148">
        <v>0</v>
      </c>
      <c r="G139" s="132"/>
    </row>
    <row r="140" spans="1:7" s="134" customFormat="1" ht="22.5">
      <c r="A140" s="144" t="s">
        <v>1759</v>
      </c>
      <c r="B140" s="145">
        <v>200</v>
      </c>
      <c r="C140" s="146" t="s">
        <v>573</v>
      </c>
      <c r="D140" s="147">
        <v>14750314.65</v>
      </c>
      <c r="E140" s="130">
        <v>14750314.65</v>
      </c>
      <c r="F140" s="148">
        <v>0</v>
      </c>
      <c r="G140" s="132"/>
    </row>
    <row r="141" spans="1:7" s="134" customFormat="1" ht="22.5">
      <c r="A141" s="138" t="s">
        <v>1755</v>
      </c>
      <c r="B141" s="139">
        <v>200</v>
      </c>
      <c r="C141" s="140" t="s">
        <v>574</v>
      </c>
      <c r="D141" s="141">
        <v>28680275.15</v>
      </c>
      <c r="E141" s="142">
        <v>28113083.65</v>
      </c>
      <c r="F141" s="143">
        <v>567191.5</v>
      </c>
      <c r="G141" s="132"/>
    </row>
    <row r="142" spans="1:7" s="151" customFormat="1" ht="22.5">
      <c r="A142" s="138" t="s">
        <v>656</v>
      </c>
      <c r="B142" s="139">
        <v>200</v>
      </c>
      <c r="C142" s="140" t="s">
        <v>575</v>
      </c>
      <c r="D142" s="141">
        <v>28680275.15</v>
      </c>
      <c r="E142" s="142">
        <v>28113083.65</v>
      </c>
      <c r="F142" s="143">
        <v>567191.5</v>
      </c>
      <c r="G142" s="132"/>
    </row>
    <row r="143" spans="1:7" s="151" customFormat="1" ht="22.5">
      <c r="A143" s="144" t="s">
        <v>1520</v>
      </c>
      <c r="B143" s="145">
        <v>200</v>
      </c>
      <c r="C143" s="146" t="s">
        <v>576</v>
      </c>
      <c r="D143" s="147">
        <v>28680275.15</v>
      </c>
      <c r="E143" s="130">
        <v>28113083.65</v>
      </c>
      <c r="F143" s="148">
        <v>567191.5</v>
      </c>
      <c r="G143" s="132"/>
    </row>
    <row r="144" spans="1:7" s="134" customFormat="1" ht="12.75">
      <c r="A144" s="138" t="s">
        <v>657</v>
      </c>
      <c r="B144" s="139">
        <v>200</v>
      </c>
      <c r="C144" s="140" t="s">
        <v>577</v>
      </c>
      <c r="D144" s="141">
        <v>241538.45</v>
      </c>
      <c r="E144" s="142">
        <v>241538.45</v>
      </c>
      <c r="F144" s="143">
        <v>0</v>
      </c>
      <c r="G144" s="132"/>
    </row>
    <row r="145" spans="1:7" s="151" customFormat="1" ht="12.75">
      <c r="A145" s="138" t="s">
        <v>658</v>
      </c>
      <c r="B145" s="139">
        <v>200</v>
      </c>
      <c r="C145" s="140" t="s">
        <v>578</v>
      </c>
      <c r="D145" s="141">
        <v>241538.45</v>
      </c>
      <c r="E145" s="142">
        <v>241538.45</v>
      </c>
      <c r="F145" s="143">
        <v>0</v>
      </c>
      <c r="G145" s="132"/>
    </row>
    <row r="146" spans="1:7" s="134" customFormat="1" ht="12.75">
      <c r="A146" s="144" t="s">
        <v>1972</v>
      </c>
      <c r="B146" s="145">
        <v>200</v>
      </c>
      <c r="C146" s="146" t="s">
        <v>579</v>
      </c>
      <c r="D146" s="147">
        <v>187184</v>
      </c>
      <c r="E146" s="130">
        <v>187184</v>
      </c>
      <c r="F146" s="148">
        <v>0</v>
      </c>
      <c r="G146" s="132"/>
    </row>
    <row r="147" spans="1:7" s="134" customFormat="1" ht="12.75">
      <c r="A147" s="144" t="s">
        <v>1718</v>
      </c>
      <c r="B147" s="145">
        <v>200</v>
      </c>
      <c r="C147" s="146" t="s">
        <v>580</v>
      </c>
      <c r="D147" s="147">
        <v>16637</v>
      </c>
      <c r="E147" s="130">
        <v>16637</v>
      </c>
      <c r="F147" s="148">
        <v>0</v>
      </c>
      <c r="G147" s="132"/>
    </row>
    <row r="148" spans="1:7" s="134" customFormat="1" ht="12.75">
      <c r="A148" s="144" t="s">
        <v>1993</v>
      </c>
      <c r="B148" s="145">
        <v>200</v>
      </c>
      <c r="C148" s="146" t="s">
        <v>1891</v>
      </c>
      <c r="D148" s="147">
        <v>37717.45</v>
      </c>
      <c r="E148" s="130">
        <v>37717.45</v>
      </c>
      <c r="F148" s="148">
        <v>0</v>
      </c>
      <c r="G148" s="132"/>
    </row>
    <row r="149" spans="1:7" s="134" customFormat="1" ht="12.75">
      <c r="A149" s="138" t="s">
        <v>1876</v>
      </c>
      <c r="B149" s="139">
        <v>200</v>
      </c>
      <c r="C149" s="140" t="s">
        <v>581</v>
      </c>
      <c r="D149" s="141">
        <v>82282532.9</v>
      </c>
      <c r="E149" s="142">
        <v>80012535.4</v>
      </c>
      <c r="F149" s="143">
        <v>2269997.5</v>
      </c>
      <c r="G149" s="132"/>
    </row>
    <row r="150" spans="1:7" s="134" customFormat="1" ht="67.5">
      <c r="A150" s="150" t="s">
        <v>1474</v>
      </c>
      <c r="B150" s="139">
        <v>200</v>
      </c>
      <c r="C150" s="140" t="s">
        <v>582</v>
      </c>
      <c r="D150" s="141">
        <v>72580571.75</v>
      </c>
      <c r="E150" s="142">
        <v>70800127.95</v>
      </c>
      <c r="F150" s="143">
        <v>1780443.8</v>
      </c>
      <c r="G150" s="132"/>
    </row>
    <row r="151" spans="1:7" s="134" customFormat="1" ht="33.75">
      <c r="A151" s="138" t="s">
        <v>654</v>
      </c>
      <c r="B151" s="139">
        <v>200</v>
      </c>
      <c r="C151" s="140" t="s">
        <v>583</v>
      </c>
      <c r="D151" s="141">
        <v>70773638.64</v>
      </c>
      <c r="E151" s="142">
        <v>69224756.23</v>
      </c>
      <c r="F151" s="143">
        <v>1548882.41</v>
      </c>
      <c r="G151" s="132"/>
    </row>
    <row r="152" spans="1:7" s="151" customFormat="1" ht="12.75">
      <c r="A152" s="138" t="s">
        <v>659</v>
      </c>
      <c r="B152" s="139">
        <v>200</v>
      </c>
      <c r="C152" s="140" t="s">
        <v>584</v>
      </c>
      <c r="D152" s="141">
        <v>70773638.64</v>
      </c>
      <c r="E152" s="142">
        <v>69224756.23</v>
      </c>
      <c r="F152" s="143">
        <v>1548882.41</v>
      </c>
      <c r="G152" s="132"/>
    </row>
    <row r="153" spans="1:7" s="151" customFormat="1" ht="12.75">
      <c r="A153" s="144" t="s">
        <v>1757</v>
      </c>
      <c r="B153" s="145">
        <v>200</v>
      </c>
      <c r="C153" s="146" t="s">
        <v>585</v>
      </c>
      <c r="D153" s="147">
        <v>52000963.58</v>
      </c>
      <c r="E153" s="130">
        <v>51471625.84</v>
      </c>
      <c r="F153" s="148">
        <v>529337.74</v>
      </c>
      <c r="G153" s="132"/>
    </row>
    <row r="154" spans="1:7" s="151" customFormat="1" ht="12.75">
      <c r="A154" s="144" t="s">
        <v>1758</v>
      </c>
      <c r="B154" s="145">
        <v>200</v>
      </c>
      <c r="C154" s="146" t="s">
        <v>586</v>
      </c>
      <c r="D154" s="147">
        <v>3188770</v>
      </c>
      <c r="E154" s="130">
        <v>3036780.95</v>
      </c>
      <c r="F154" s="148">
        <v>151989.05</v>
      </c>
      <c r="G154" s="132"/>
    </row>
    <row r="155" spans="1:7" s="151" customFormat="1" ht="22.5">
      <c r="A155" s="144" t="s">
        <v>1759</v>
      </c>
      <c r="B155" s="145">
        <v>200</v>
      </c>
      <c r="C155" s="146" t="s">
        <v>587</v>
      </c>
      <c r="D155" s="147">
        <v>15583905.06</v>
      </c>
      <c r="E155" s="130">
        <v>14716349.44</v>
      </c>
      <c r="F155" s="148">
        <v>867555.62</v>
      </c>
      <c r="G155" s="132"/>
    </row>
    <row r="156" spans="1:7" s="151" customFormat="1" ht="22.5">
      <c r="A156" s="138" t="s">
        <v>1755</v>
      </c>
      <c r="B156" s="139">
        <v>200</v>
      </c>
      <c r="C156" s="140" t="s">
        <v>588</v>
      </c>
      <c r="D156" s="141">
        <v>1802932.84</v>
      </c>
      <c r="E156" s="142">
        <v>1571371.45</v>
      </c>
      <c r="F156" s="143">
        <v>231561.39</v>
      </c>
      <c r="G156" s="132"/>
    </row>
    <row r="157" spans="1:7" s="151" customFormat="1" ht="22.5">
      <c r="A157" s="138" t="s">
        <v>656</v>
      </c>
      <c r="B157" s="139">
        <v>200</v>
      </c>
      <c r="C157" s="140" t="s">
        <v>589</v>
      </c>
      <c r="D157" s="141">
        <v>1802932.84</v>
      </c>
      <c r="E157" s="142">
        <v>1571371.45</v>
      </c>
      <c r="F157" s="143">
        <v>231561.39</v>
      </c>
      <c r="G157" s="132"/>
    </row>
    <row r="158" spans="1:7" s="134" customFormat="1" ht="22.5">
      <c r="A158" s="144" t="s">
        <v>1520</v>
      </c>
      <c r="B158" s="145">
        <v>200</v>
      </c>
      <c r="C158" s="146" t="s">
        <v>590</v>
      </c>
      <c r="D158" s="147">
        <v>1802932.84</v>
      </c>
      <c r="E158" s="130">
        <v>1571371.45</v>
      </c>
      <c r="F158" s="148">
        <v>231561.39</v>
      </c>
      <c r="G158" s="132"/>
    </row>
    <row r="159" spans="1:7" s="134" customFormat="1" ht="12.75">
      <c r="A159" s="138" t="s">
        <v>657</v>
      </c>
      <c r="B159" s="139">
        <v>200</v>
      </c>
      <c r="C159" s="140" t="s">
        <v>591</v>
      </c>
      <c r="D159" s="141">
        <v>4000.27</v>
      </c>
      <c r="E159" s="142">
        <v>4000.27</v>
      </c>
      <c r="F159" s="143">
        <v>0</v>
      </c>
      <c r="G159" s="132"/>
    </row>
    <row r="160" spans="1:7" s="134" customFormat="1" ht="12.75">
      <c r="A160" s="138" t="s">
        <v>658</v>
      </c>
      <c r="B160" s="139">
        <v>200</v>
      </c>
      <c r="C160" s="140" t="s">
        <v>592</v>
      </c>
      <c r="D160" s="141">
        <v>4000.27</v>
      </c>
      <c r="E160" s="142">
        <v>4000.27</v>
      </c>
      <c r="F160" s="143">
        <v>0</v>
      </c>
      <c r="G160" s="132"/>
    </row>
    <row r="161" spans="1:7" s="151" customFormat="1" ht="12.75">
      <c r="A161" s="144" t="s">
        <v>1718</v>
      </c>
      <c r="B161" s="145">
        <v>200</v>
      </c>
      <c r="C161" s="146" t="s">
        <v>593</v>
      </c>
      <c r="D161" s="147">
        <v>4000</v>
      </c>
      <c r="E161" s="130">
        <v>4000</v>
      </c>
      <c r="F161" s="148">
        <v>0</v>
      </c>
      <c r="G161" s="132"/>
    </row>
    <row r="162" spans="1:7" s="134" customFormat="1" ht="12.75">
      <c r="A162" s="144" t="s">
        <v>1993</v>
      </c>
      <c r="B162" s="145">
        <v>200</v>
      </c>
      <c r="C162" s="146" t="s">
        <v>133</v>
      </c>
      <c r="D162" s="147">
        <v>0.27</v>
      </c>
      <c r="E162" s="130">
        <v>0.27</v>
      </c>
      <c r="F162" s="148">
        <v>0</v>
      </c>
      <c r="G162" s="132"/>
    </row>
    <row r="163" spans="1:7" s="134" customFormat="1" ht="12.75">
      <c r="A163" s="138" t="s">
        <v>687</v>
      </c>
      <c r="B163" s="139">
        <v>200</v>
      </c>
      <c r="C163" s="140" t="s">
        <v>594</v>
      </c>
      <c r="D163" s="141">
        <v>9310061.15</v>
      </c>
      <c r="E163" s="142">
        <v>9031407.45</v>
      </c>
      <c r="F163" s="143">
        <v>278653.7</v>
      </c>
      <c r="G163" s="132"/>
    </row>
    <row r="164" spans="1:7" s="134" customFormat="1" ht="22.5">
      <c r="A164" s="138" t="s">
        <v>1755</v>
      </c>
      <c r="B164" s="139">
        <v>200</v>
      </c>
      <c r="C164" s="140" t="s">
        <v>595</v>
      </c>
      <c r="D164" s="141">
        <v>9310061.15</v>
      </c>
      <c r="E164" s="142">
        <v>9031407.45</v>
      </c>
      <c r="F164" s="143">
        <v>278653.7</v>
      </c>
      <c r="G164" s="132"/>
    </row>
    <row r="165" spans="1:7" s="134" customFormat="1" ht="22.5">
      <c r="A165" s="138" t="s">
        <v>656</v>
      </c>
      <c r="B165" s="139">
        <v>200</v>
      </c>
      <c r="C165" s="140" t="s">
        <v>596</v>
      </c>
      <c r="D165" s="141">
        <v>9310061.15</v>
      </c>
      <c r="E165" s="142">
        <v>9031407.45</v>
      </c>
      <c r="F165" s="143">
        <v>278653.7</v>
      </c>
      <c r="G165" s="132"/>
    </row>
    <row r="166" spans="1:7" s="151" customFormat="1" ht="22.5">
      <c r="A166" s="144" t="s">
        <v>1520</v>
      </c>
      <c r="B166" s="145">
        <v>200</v>
      </c>
      <c r="C166" s="146" t="s">
        <v>597</v>
      </c>
      <c r="D166" s="147">
        <v>9310061.15</v>
      </c>
      <c r="E166" s="130">
        <v>9031407.45</v>
      </c>
      <c r="F166" s="148">
        <v>278653.7</v>
      </c>
      <c r="G166" s="132"/>
    </row>
    <row r="167" spans="1:7" s="151" customFormat="1" ht="22.5">
      <c r="A167" s="138" t="s">
        <v>258</v>
      </c>
      <c r="B167" s="139">
        <v>200</v>
      </c>
      <c r="C167" s="140" t="s">
        <v>268</v>
      </c>
      <c r="D167" s="141">
        <v>210900</v>
      </c>
      <c r="E167" s="142">
        <v>0</v>
      </c>
      <c r="F167" s="143">
        <v>210900</v>
      </c>
      <c r="G167" s="132"/>
    </row>
    <row r="168" spans="1:7" s="151" customFormat="1" ht="22.5">
      <c r="A168" s="138" t="s">
        <v>1755</v>
      </c>
      <c r="B168" s="139">
        <v>200</v>
      </c>
      <c r="C168" s="140" t="s">
        <v>269</v>
      </c>
      <c r="D168" s="141">
        <v>210900</v>
      </c>
      <c r="E168" s="142">
        <v>0</v>
      </c>
      <c r="F168" s="143">
        <v>210900</v>
      </c>
      <c r="G168" s="132"/>
    </row>
    <row r="169" spans="1:7" s="151" customFormat="1" ht="22.5">
      <c r="A169" s="138" t="s">
        <v>656</v>
      </c>
      <c r="B169" s="139">
        <v>200</v>
      </c>
      <c r="C169" s="140" t="s">
        <v>1486</v>
      </c>
      <c r="D169" s="141">
        <v>210900</v>
      </c>
      <c r="E169" s="142">
        <v>0</v>
      </c>
      <c r="F169" s="143">
        <v>210900</v>
      </c>
      <c r="G169" s="132"/>
    </row>
    <row r="170" spans="1:7" s="134" customFormat="1" ht="22.5">
      <c r="A170" s="144" t="s">
        <v>1520</v>
      </c>
      <c r="B170" s="145">
        <v>200</v>
      </c>
      <c r="C170" s="146" t="s">
        <v>1892</v>
      </c>
      <c r="D170" s="147">
        <v>210900</v>
      </c>
      <c r="E170" s="130">
        <v>0</v>
      </c>
      <c r="F170" s="148">
        <v>210900</v>
      </c>
      <c r="G170" s="132"/>
    </row>
    <row r="171" spans="1:7" s="134" customFormat="1" ht="22.5">
      <c r="A171" s="138" t="s">
        <v>1973</v>
      </c>
      <c r="B171" s="139">
        <v>200</v>
      </c>
      <c r="C171" s="140" t="s">
        <v>598</v>
      </c>
      <c r="D171" s="141">
        <v>181000</v>
      </c>
      <c r="E171" s="142">
        <v>181000</v>
      </c>
      <c r="F171" s="143">
        <v>0</v>
      </c>
      <c r="G171" s="132"/>
    </row>
    <row r="172" spans="1:7" s="134" customFormat="1" ht="12.75">
      <c r="A172" s="138" t="s">
        <v>660</v>
      </c>
      <c r="B172" s="139">
        <v>200</v>
      </c>
      <c r="C172" s="140" t="s">
        <v>599</v>
      </c>
      <c r="D172" s="141">
        <v>181000</v>
      </c>
      <c r="E172" s="142">
        <v>181000</v>
      </c>
      <c r="F172" s="143">
        <v>0</v>
      </c>
      <c r="G172" s="132"/>
    </row>
    <row r="173" spans="1:7" s="151" customFormat="1" ht="12.75">
      <c r="A173" s="144" t="s">
        <v>693</v>
      </c>
      <c r="B173" s="145">
        <v>200</v>
      </c>
      <c r="C173" s="146" t="s">
        <v>600</v>
      </c>
      <c r="D173" s="147">
        <v>181000</v>
      </c>
      <c r="E173" s="130">
        <v>181000</v>
      </c>
      <c r="F173" s="148">
        <v>0</v>
      </c>
      <c r="G173" s="132"/>
    </row>
    <row r="174" spans="1:7" s="134" customFormat="1" ht="12.75">
      <c r="A174" s="138" t="s">
        <v>1687</v>
      </c>
      <c r="B174" s="139">
        <v>200</v>
      </c>
      <c r="C174" s="140" t="s">
        <v>601</v>
      </c>
      <c r="D174" s="141">
        <v>8104300</v>
      </c>
      <c r="E174" s="142">
        <v>8075026.71</v>
      </c>
      <c r="F174" s="143">
        <v>29273.29</v>
      </c>
      <c r="G174" s="132"/>
    </row>
    <row r="175" spans="1:7" s="134" customFormat="1" ht="12.75">
      <c r="A175" s="138" t="s">
        <v>1964</v>
      </c>
      <c r="B175" s="139">
        <v>200</v>
      </c>
      <c r="C175" s="140" t="s">
        <v>602</v>
      </c>
      <c r="D175" s="141">
        <v>8104300</v>
      </c>
      <c r="E175" s="142">
        <v>8075026.71</v>
      </c>
      <c r="F175" s="143">
        <v>29273.29</v>
      </c>
      <c r="G175" s="132"/>
    </row>
    <row r="176" spans="1:7" s="134" customFormat="1" ht="12.75">
      <c r="A176" s="138" t="s">
        <v>1876</v>
      </c>
      <c r="B176" s="139">
        <v>200</v>
      </c>
      <c r="C176" s="140" t="s">
        <v>2081</v>
      </c>
      <c r="D176" s="141">
        <v>8104300</v>
      </c>
      <c r="E176" s="142">
        <v>8075026.71</v>
      </c>
      <c r="F176" s="143">
        <v>29273.29</v>
      </c>
      <c r="G176" s="132"/>
    </row>
    <row r="177" spans="1:7" s="134" customFormat="1" ht="22.5">
      <c r="A177" s="138" t="s">
        <v>1763</v>
      </c>
      <c r="B177" s="139">
        <v>200</v>
      </c>
      <c r="C177" s="140" t="s">
        <v>2082</v>
      </c>
      <c r="D177" s="141">
        <v>8104300</v>
      </c>
      <c r="E177" s="142">
        <v>8075026.71</v>
      </c>
      <c r="F177" s="143">
        <v>29273.29</v>
      </c>
      <c r="G177" s="132"/>
    </row>
    <row r="178" spans="1:7" s="151" customFormat="1" ht="12.75">
      <c r="A178" s="138" t="s">
        <v>660</v>
      </c>
      <c r="B178" s="139">
        <v>200</v>
      </c>
      <c r="C178" s="140" t="s">
        <v>2083</v>
      </c>
      <c r="D178" s="141">
        <v>8104300</v>
      </c>
      <c r="E178" s="142">
        <v>8075026.71</v>
      </c>
      <c r="F178" s="143">
        <v>29273.29</v>
      </c>
      <c r="G178" s="132"/>
    </row>
    <row r="179" spans="1:7" s="134" customFormat="1" ht="12.75">
      <c r="A179" s="144" t="s">
        <v>693</v>
      </c>
      <c r="B179" s="145">
        <v>200</v>
      </c>
      <c r="C179" s="146" t="s">
        <v>2084</v>
      </c>
      <c r="D179" s="147">
        <v>8104300</v>
      </c>
      <c r="E179" s="130">
        <v>8075026.71</v>
      </c>
      <c r="F179" s="148">
        <v>29273.29</v>
      </c>
      <c r="G179" s="132"/>
    </row>
    <row r="180" spans="1:7" s="134" customFormat="1" ht="12.75">
      <c r="A180" s="138" t="s">
        <v>1688</v>
      </c>
      <c r="B180" s="139">
        <v>200</v>
      </c>
      <c r="C180" s="140" t="s">
        <v>2085</v>
      </c>
      <c r="D180" s="141">
        <v>210618716.52</v>
      </c>
      <c r="E180" s="142">
        <v>206977411.12</v>
      </c>
      <c r="F180" s="143">
        <v>3641305.4</v>
      </c>
      <c r="G180" s="132"/>
    </row>
    <row r="181" spans="1:7" s="134" customFormat="1" ht="12.75">
      <c r="A181" s="138" t="s">
        <v>1965</v>
      </c>
      <c r="B181" s="139">
        <v>200</v>
      </c>
      <c r="C181" s="140" t="s">
        <v>2086</v>
      </c>
      <c r="D181" s="141">
        <v>1543100</v>
      </c>
      <c r="E181" s="142">
        <v>1526818</v>
      </c>
      <c r="F181" s="143">
        <v>16282</v>
      </c>
      <c r="G181" s="132"/>
    </row>
    <row r="182" spans="1:7" s="134" customFormat="1" ht="12.75">
      <c r="A182" s="138" t="s">
        <v>1876</v>
      </c>
      <c r="B182" s="139">
        <v>200</v>
      </c>
      <c r="C182" s="140" t="s">
        <v>2087</v>
      </c>
      <c r="D182" s="141">
        <v>1543100</v>
      </c>
      <c r="E182" s="142">
        <v>1526818</v>
      </c>
      <c r="F182" s="143">
        <v>16282</v>
      </c>
      <c r="G182" s="132"/>
    </row>
    <row r="183" spans="1:7" s="151" customFormat="1" ht="22.5">
      <c r="A183" s="138" t="s">
        <v>1974</v>
      </c>
      <c r="B183" s="139">
        <v>200</v>
      </c>
      <c r="C183" s="140" t="s">
        <v>2088</v>
      </c>
      <c r="D183" s="141">
        <v>1543100</v>
      </c>
      <c r="E183" s="142">
        <v>1526818</v>
      </c>
      <c r="F183" s="143">
        <v>16282</v>
      </c>
      <c r="G183" s="132"/>
    </row>
    <row r="184" spans="1:7" s="134" customFormat="1" ht="33.75">
      <c r="A184" s="138" t="s">
        <v>654</v>
      </c>
      <c r="B184" s="139">
        <v>200</v>
      </c>
      <c r="C184" s="140" t="s">
        <v>2089</v>
      </c>
      <c r="D184" s="141">
        <v>1491319.85</v>
      </c>
      <c r="E184" s="142">
        <v>1488419.85</v>
      </c>
      <c r="F184" s="143">
        <v>2900</v>
      </c>
      <c r="G184" s="132"/>
    </row>
    <row r="185" spans="1:7" s="151" customFormat="1" ht="12.75">
      <c r="A185" s="138" t="s">
        <v>655</v>
      </c>
      <c r="B185" s="139">
        <v>200</v>
      </c>
      <c r="C185" s="140" t="s">
        <v>2090</v>
      </c>
      <c r="D185" s="141">
        <v>1491319.85</v>
      </c>
      <c r="E185" s="142">
        <v>1488419.85</v>
      </c>
      <c r="F185" s="143">
        <v>2900</v>
      </c>
      <c r="G185" s="132"/>
    </row>
    <row r="186" spans="1:7" s="151" customFormat="1" ht="12.75">
      <c r="A186" s="144" t="s">
        <v>982</v>
      </c>
      <c r="B186" s="145">
        <v>200</v>
      </c>
      <c r="C186" s="146" t="s">
        <v>2091</v>
      </c>
      <c r="D186" s="147">
        <v>992675.79</v>
      </c>
      <c r="E186" s="130">
        <v>992675.79</v>
      </c>
      <c r="F186" s="148">
        <v>0</v>
      </c>
      <c r="G186" s="132"/>
    </row>
    <row r="187" spans="1:7" s="134" customFormat="1" ht="22.5">
      <c r="A187" s="144" t="s">
        <v>1877</v>
      </c>
      <c r="B187" s="145">
        <v>200</v>
      </c>
      <c r="C187" s="146" t="s">
        <v>2092</v>
      </c>
      <c r="D187" s="147">
        <v>230400</v>
      </c>
      <c r="E187" s="130">
        <v>227500</v>
      </c>
      <c r="F187" s="148">
        <v>2900</v>
      </c>
      <c r="G187" s="132"/>
    </row>
    <row r="188" spans="1:7" s="134" customFormat="1" ht="33.75">
      <c r="A188" s="144" t="s">
        <v>983</v>
      </c>
      <c r="B188" s="145">
        <v>200</v>
      </c>
      <c r="C188" s="146" t="s">
        <v>2093</v>
      </c>
      <c r="D188" s="147">
        <v>268244.06</v>
      </c>
      <c r="E188" s="130">
        <v>268244.06</v>
      </c>
      <c r="F188" s="148">
        <v>0</v>
      </c>
      <c r="G188" s="132"/>
    </row>
    <row r="189" spans="1:7" s="151" customFormat="1" ht="22.5">
      <c r="A189" s="138" t="s">
        <v>1755</v>
      </c>
      <c r="B189" s="139">
        <v>200</v>
      </c>
      <c r="C189" s="140" t="s">
        <v>2094</v>
      </c>
      <c r="D189" s="141">
        <v>51780.15</v>
      </c>
      <c r="E189" s="142">
        <v>38398.15</v>
      </c>
      <c r="F189" s="143">
        <v>13382</v>
      </c>
      <c r="G189" s="132"/>
    </row>
    <row r="190" spans="1:7" s="134" customFormat="1" ht="22.5">
      <c r="A190" s="138" t="s">
        <v>656</v>
      </c>
      <c r="B190" s="139">
        <v>200</v>
      </c>
      <c r="C190" s="140" t="s">
        <v>2095</v>
      </c>
      <c r="D190" s="141">
        <v>51780.15</v>
      </c>
      <c r="E190" s="142">
        <v>38398.15</v>
      </c>
      <c r="F190" s="143">
        <v>13382</v>
      </c>
      <c r="G190" s="132"/>
    </row>
    <row r="191" spans="1:7" s="134" customFormat="1" ht="22.5">
      <c r="A191" s="144" t="s">
        <v>1520</v>
      </c>
      <c r="B191" s="145">
        <v>200</v>
      </c>
      <c r="C191" s="146" t="s">
        <v>2096</v>
      </c>
      <c r="D191" s="147">
        <v>51780.15</v>
      </c>
      <c r="E191" s="130">
        <v>38398.15</v>
      </c>
      <c r="F191" s="148">
        <v>13382</v>
      </c>
      <c r="G191" s="132"/>
    </row>
    <row r="192" spans="1:7" s="134" customFormat="1" ht="12.75">
      <c r="A192" s="138" t="s">
        <v>1585</v>
      </c>
      <c r="B192" s="139">
        <v>200</v>
      </c>
      <c r="C192" s="140" t="s">
        <v>2097</v>
      </c>
      <c r="D192" s="141">
        <v>79980586.52</v>
      </c>
      <c r="E192" s="142">
        <v>79854842.07</v>
      </c>
      <c r="F192" s="143">
        <v>125744.45</v>
      </c>
      <c r="G192" s="132"/>
    </row>
    <row r="193" spans="1:7" s="151" customFormat="1" ht="33.75">
      <c r="A193" s="138" t="s">
        <v>1761</v>
      </c>
      <c r="B193" s="139">
        <v>200</v>
      </c>
      <c r="C193" s="140" t="s">
        <v>2098</v>
      </c>
      <c r="D193" s="141">
        <v>75951365.85</v>
      </c>
      <c r="E193" s="142">
        <v>75825621.4</v>
      </c>
      <c r="F193" s="143">
        <v>125744.45</v>
      </c>
      <c r="G193" s="132"/>
    </row>
    <row r="194" spans="1:7" s="134" customFormat="1" ht="45">
      <c r="A194" s="138" t="s">
        <v>1762</v>
      </c>
      <c r="B194" s="139">
        <v>200</v>
      </c>
      <c r="C194" s="140" t="s">
        <v>2099</v>
      </c>
      <c r="D194" s="141">
        <v>75951365.85</v>
      </c>
      <c r="E194" s="142">
        <v>75825621.4</v>
      </c>
      <c r="F194" s="143">
        <v>125744.45</v>
      </c>
      <c r="G194" s="132"/>
    </row>
    <row r="195" spans="1:7" s="134" customFormat="1" ht="45">
      <c r="A195" s="138" t="s">
        <v>1975</v>
      </c>
      <c r="B195" s="139">
        <v>200</v>
      </c>
      <c r="C195" s="140" t="s">
        <v>2100</v>
      </c>
      <c r="D195" s="141">
        <v>56709665.85</v>
      </c>
      <c r="E195" s="142">
        <v>56584079.79</v>
      </c>
      <c r="F195" s="143">
        <v>125586.06</v>
      </c>
      <c r="G195" s="132"/>
    </row>
    <row r="196" spans="1:7" s="134" customFormat="1" ht="12.75">
      <c r="A196" s="138" t="s">
        <v>657</v>
      </c>
      <c r="B196" s="139">
        <v>200</v>
      </c>
      <c r="C196" s="140" t="s">
        <v>2101</v>
      </c>
      <c r="D196" s="141">
        <v>56709665.85</v>
      </c>
      <c r="E196" s="142">
        <v>56584079.79</v>
      </c>
      <c r="F196" s="143">
        <v>125586.06</v>
      </c>
      <c r="G196" s="132"/>
    </row>
    <row r="197" spans="1:7" s="134" customFormat="1" ht="33.75">
      <c r="A197" s="144" t="s">
        <v>1765</v>
      </c>
      <c r="B197" s="145">
        <v>200</v>
      </c>
      <c r="C197" s="146" t="s">
        <v>2102</v>
      </c>
      <c r="D197" s="147">
        <v>56709665.85</v>
      </c>
      <c r="E197" s="130">
        <v>56584079.79</v>
      </c>
      <c r="F197" s="148">
        <v>125586.06</v>
      </c>
      <c r="G197" s="132"/>
    </row>
    <row r="198" spans="1:7" s="134" customFormat="1" ht="45">
      <c r="A198" s="138" t="s">
        <v>1955</v>
      </c>
      <c r="B198" s="139">
        <v>200</v>
      </c>
      <c r="C198" s="140" t="s">
        <v>2103</v>
      </c>
      <c r="D198" s="141">
        <v>19241700</v>
      </c>
      <c r="E198" s="142">
        <v>19241541.61</v>
      </c>
      <c r="F198" s="143">
        <v>158.39</v>
      </c>
      <c r="G198" s="132"/>
    </row>
    <row r="199" spans="1:7" s="134" customFormat="1" ht="12.75">
      <c r="A199" s="138" t="s">
        <v>657</v>
      </c>
      <c r="B199" s="139">
        <v>200</v>
      </c>
      <c r="C199" s="140" t="s">
        <v>2104</v>
      </c>
      <c r="D199" s="141">
        <v>19241700</v>
      </c>
      <c r="E199" s="142">
        <v>19241541.61</v>
      </c>
      <c r="F199" s="143">
        <v>158.39</v>
      </c>
      <c r="G199" s="132"/>
    </row>
    <row r="200" spans="1:7" s="134" customFormat="1" ht="33.75">
      <c r="A200" s="144" t="s">
        <v>1765</v>
      </c>
      <c r="B200" s="145">
        <v>200</v>
      </c>
      <c r="C200" s="146" t="s">
        <v>2105</v>
      </c>
      <c r="D200" s="147">
        <v>19241700</v>
      </c>
      <c r="E200" s="130">
        <v>19241541.61</v>
      </c>
      <c r="F200" s="148">
        <v>158.39</v>
      </c>
      <c r="G200" s="132"/>
    </row>
    <row r="201" spans="1:7" s="134" customFormat="1" ht="12.75">
      <c r="A201" s="138" t="s">
        <v>1876</v>
      </c>
      <c r="B201" s="139">
        <v>200</v>
      </c>
      <c r="C201" s="140" t="s">
        <v>2106</v>
      </c>
      <c r="D201" s="141">
        <v>4029220.67</v>
      </c>
      <c r="E201" s="142">
        <v>4029220.67</v>
      </c>
      <c r="F201" s="143">
        <v>0</v>
      </c>
      <c r="G201" s="132"/>
    </row>
    <row r="202" spans="1:7" s="134" customFormat="1" ht="78.75">
      <c r="A202" s="150" t="s">
        <v>1475</v>
      </c>
      <c r="B202" s="139">
        <v>200</v>
      </c>
      <c r="C202" s="140" t="s">
        <v>2107</v>
      </c>
      <c r="D202" s="141">
        <v>4029220.67</v>
      </c>
      <c r="E202" s="142">
        <v>4029220.67</v>
      </c>
      <c r="F202" s="143">
        <v>0</v>
      </c>
      <c r="G202" s="132"/>
    </row>
    <row r="203" spans="1:7" s="134" customFormat="1" ht="12.75">
      <c r="A203" s="138" t="s">
        <v>660</v>
      </c>
      <c r="B203" s="139">
        <v>200</v>
      </c>
      <c r="C203" s="140" t="s">
        <v>2108</v>
      </c>
      <c r="D203" s="141">
        <v>4029220.67</v>
      </c>
      <c r="E203" s="142">
        <v>4029220.67</v>
      </c>
      <c r="F203" s="143">
        <v>0</v>
      </c>
      <c r="G203" s="132"/>
    </row>
    <row r="204" spans="1:7" s="134" customFormat="1" ht="12.75">
      <c r="A204" s="144" t="s">
        <v>693</v>
      </c>
      <c r="B204" s="145">
        <v>200</v>
      </c>
      <c r="C204" s="146" t="s">
        <v>2109</v>
      </c>
      <c r="D204" s="147">
        <v>4029220.67</v>
      </c>
      <c r="E204" s="130">
        <v>4029220.67</v>
      </c>
      <c r="F204" s="148">
        <v>0</v>
      </c>
      <c r="G204" s="132"/>
    </row>
    <row r="205" spans="1:7" s="134" customFormat="1" ht="12.75">
      <c r="A205" s="138" t="s">
        <v>1698</v>
      </c>
      <c r="B205" s="139">
        <v>200</v>
      </c>
      <c r="C205" s="140" t="s">
        <v>2110</v>
      </c>
      <c r="D205" s="141">
        <v>69040730</v>
      </c>
      <c r="E205" s="142">
        <v>68000759.88</v>
      </c>
      <c r="F205" s="143">
        <v>1039970.12</v>
      </c>
      <c r="G205" s="132"/>
    </row>
    <row r="206" spans="1:7" s="134" customFormat="1" ht="33.75">
      <c r="A206" s="138" t="s">
        <v>1761</v>
      </c>
      <c r="B206" s="139">
        <v>200</v>
      </c>
      <c r="C206" s="140" t="s">
        <v>2111</v>
      </c>
      <c r="D206" s="141">
        <v>14983830</v>
      </c>
      <c r="E206" s="142">
        <v>13943859.88</v>
      </c>
      <c r="F206" s="143">
        <v>1039970.12</v>
      </c>
      <c r="G206" s="132"/>
    </row>
    <row r="207" spans="1:7" s="151" customFormat="1" ht="33.75">
      <c r="A207" s="138" t="s">
        <v>1766</v>
      </c>
      <c r="B207" s="139">
        <v>200</v>
      </c>
      <c r="C207" s="140" t="s">
        <v>2112</v>
      </c>
      <c r="D207" s="141">
        <v>14983830</v>
      </c>
      <c r="E207" s="142">
        <v>13943859.88</v>
      </c>
      <c r="F207" s="143">
        <v>1039970.12</v>
      </c>
      <c r="G207" s="132"/>
    </row>
    <row r="208" spans="1:7" s="134" customFormat="1" ht="12.75">
      <c r="A208" s="138" t="s">
        <v>1956</v>
      </c>
      <c r="B208" s="139">
        <v>200</v>
      </c>
      <c r="C208" s="140" t="s">
        <v>2113</v>
      </c>
      <c r="D208" s="141">
        <v>14983830</v>
      </c>
      <c r="E208" s="142">
        <v>13943859.88</v>
      </c>
      <c r="F208" s="143">
        <v>1039970.12</v>
      </c>
      <c r="G208" s="132"/>
    </row>
    <row r="209" spans="1:7" s="134" customFormat="1" ht="22.5">
      <c r="A209" s="138" t="s">
        <v>1755</v>
      </c>
      <c r="B209" s="139">
        <v>200</v>
      </c>
      <c r="C209" s="140" t="s">
        <v>2114</v>
      </c>
      <c r="D209" s="141">
        <v>14983830</v>
      </c>
      <c r="E209" s="142">
        <v>13943859.88</v>
      </c>
      <c r="F209" s="143">
        <v>1039970.12</v>
      </c>
      <c r="G209" s="132"/>
    </row>
    <row r="210" spans="1:7" s="134" customFormat="1" ht="22.5">
      <c r="A210" s="138" t="s">
        <v>656</v>
      </c>
      <c r="B210" s="139">
        <v>200</v>
      </c>
      <c r="C210" s="140" t="s">
        <v>2115</v>
      </c>
      <c r="D210" s="141">
        <v>14983830</v>
      </c>
      <c r="E210" s="142">
        <v>13943859.88</v>
      </c>
      <c r="F210" s="143">
        <v>1039970.12</v>
      </c>
      <c r="G210" s="132"/>
    </row>
    <row r="211" spans="1:7" s="134" customFormat="1" ht="22.5">
      <c r="A211" s="144" t="s">
        <v>1520</v>
      </c>
      <c r="B211" s="145">
        <v>200</v>
      </c>
      <c r="C211" s="146" t="s">
        <v>2116</v>
      </c>
      <c r="D211" s="147">
        <v>14983830</v>
      </c>
      <c r="E211" s="130">
        <v>13943859.88</v>
      </c>
      <c r="F211" s="148">
        <v>1039970.12</v>
      </c>
      <c r="G211" s="132"/>
    </row>
    <row r="212" spans="1:7" s="134" customFormat="1" ht="12.75">
      <c r="A212" s="138" t="s">
        <v>1876</v>
      </c>
      <c r="B212" s="139">
        <v>200</v>
      </c>
      <c r="C212" s="140" t="s">
        <v>145</v>
      </c>
      <c r="D212" s="141">
        <v>54056900</v>
      </c>
      <c r="E212" s="142">
        <v>54056900</v>
      </c>
      <c r="F212" s="143">
        <v>0</v>
      </c>
      <c r="G212" s="132"/>
    </row>
    <row r="213" spans="1:7" s="151" customFormat="1" ht="22.5">
      <c r="A213" s="138" t="s">
        <v>300</v>
      </c>
      <c r="B213" s="139">
        <v>200</v>
      </c>
      <c r="C213" s="140" t="s">
        <v>312</v>
      </c>
      <c r="D213" s="141">
        <v>47458800</v>
      </c>
      <c r="E213" s="142">
        <v>47458800</v>
      </c>
      <c r="F213" s="143">
        <v>0</v>
      </c>
      <c r="G213" s="132"/>
    </row>
    <row r="214" spans="1:7" s="134" customFormat="1" ht="12.75">
      <c r="A214" s="138" t="s">
        <v>660</v>
      </c>
      <c r="B214" s="139">
        <v>200</v>
      </c>
      <c r="C214" s="140" t="s">
        <v>313</v>
      </c>
      <c r="D214" s="141">
        <v>47458800</v>
      </c>
      <c r="E214" s="142">
        <v>47458800</v>
      </c>
      <c r="F214" s="143">
        <v>0</v>
      </c>
      <c r="G214" s="132"/>
    </row>
    <row r="215" spans="1:7" s="134" customFormat="1" ht="12.75">
      <c r="A215" s="144" t="s">
        <v>693</v>
      </c>
      <c r="B215" s="145">
        <v>200</v>
      </c>
      <c r="C215" s="146" t="s">
        <v>314</v>
      </c>
      <c r="D215" s="147">
        <v>47458800</v>
      </c>
      <c r="E215" s="130">
        <v>47458800</v>
      </c>
      <c r="F215" s="148">
        <v>0</v>
      </c>
      <c r="G215" s="132"/>
    </row>
    <row r="216" spans="1:7" s="151" customFormat="1" ht="33.75">
      <c r="A216" s="138" t="s">
        <v>301</v>
      </c>
      <c r="B216" s="139">
        <v>200</v>
      </c>
      <c r="C216" s="140" t="s">
        <v>315</v>
      </c>
      <c r="D216" s="141">
        <v>6365300</v>
      </c>
      <c r="E216" s="142">
        <v>6365300</v>
      </c>
      <c r="F216" s="143">
        <v>0</v>
      </c>
      <c r="G216" s="132"/>
    </row>
    <row r="217" spans="1:7" s="134" customFormat="1" ht="12.75">
      <c r="A217" s="138" t="s">
        <v>660</v>
      </c>
      <c r="B217" s="139">
        <v>200</v>
      </c>
      <c r="C217" s="140" t="s">
        <v>316</v>
      </c>
      <c r="D217" s="141">
        <v>6365300</v>
      </c>
      <c r="E217" s="142">
        <v>6365300</v>
      </c>
      <c r="F217" s="143">
        <v>0</v>
      </c>
      <c r="G217" s="132"/>
    </row>
    <row r="218" spans="1:7" s="134" customFormat="1" ht="12.75">
      <c r="A218" s="144" t="s">
        <v>693</v>
      </c>
      <c r="B218" s="145">
        <v>200</v>
      </c>
      <c r="C218" s="146" t="s">
        <v>317</v>
      </c>
      <c r="D218" s="147">
        <v>6365300</v>
      </c>
      <c r="E218" s="130">
        <v>6365300</v>
      </c>
      <c r="F218" s="148">
        <v>0</v>
      </c>
      <c r="G218" s="132"/>
    </row>
    <row r="219" spans="1:7" s="134" customFormat="1" ht="22.5">
      <c r="A219" s="138" t="s">
        <v>981</v>
      </c>
      <c r="B219" s="139">
        <v>200</v>
      </c>
      <c r="C219" s="140" t="s">
        <v>146</v>
      </c>
      <c r="D219" s="141">
        <v>232800</v>
      </c>
      <c r="E219" s="142">
        <v>232800</v>
      </c>
      <c r="F219" s="143">
        <v>0</v>
      </c>
      <c r="G219" s="132"/>
    </row>
    <row r="220" spans="1:7" s="134" customFormat="1" ht="12.75">
      <c r="A220" s="138" t="s">
        <v>660</v>
      </c>
      <c r="B220" s="139">
        <v>200</v>
      </c>
      <c r="C220" s="140" t="s">
        <v>147</v>
      </c>
      <c r="D220" s="141">
        <v>232800</v>
      </c>
      <c r="E220" s="142">
        <v>232800</v>
      </c>
      <c r="F220" s="143">
        <v>0</v>
      </c>
      <c r="G220" s="132"/>
    </row>
    <row r="221" spans="1:7" s="151" customFormat="1" ht="12.75">
      <c r="A221" s="144" t="s">
        <v>693</v>
      </c>
      <c r="B221" s="145">
        <v>200</v>
      </c>
      <c r="C221" s="146" t="s">
        <v>148</v>
      </c>
      <c r="D221" s="147">
        <v>232800</v>
      </c>
      <c r="E221" s="130">
        <v>232800</v>
      </c>
      <c r="F221" s="148">
        <v>0</v>
      </c>
      <c r="G221" s="132"/>
    </row>
    <row r="222" spans="1:7" s="134" customFormat="1" ht="12.75">
      <c r="A222" s="138" t="s">
        <v>541</v>
      </c>
      <c r="B222" s="139">
        <v>200</v>
      </c>
      <c r="C222" s="140" t="s">
        <v>149</v>
      </c>
      <c r="D222" s="141">
        <v>60054300</v>
      </c>
      <c r="E222" s="142">
        <v>57594991.17</v>
      </c>
      <c r="F222" s="143">
        <v>2459308.83</v>
      </c>
      <c r="G222" s="132"/>
    </row>
    <row r="223" spans="1:7" s="134" customFormat="1" ht="45">
      <c r="A223" s="150" t="s">
        <v>1476</v>
      </c>
      <c r="B223" s="139">
        <v>200</v>
      </c>
      <c r="C223" s="140" t="s">
        <v>150</v>
      </c>
      <c r="D223" s="141">
        <v>60054300</v>
      </c>
      <c r="E223" s="142">
        <v>57594991.17</v>
      </c>
      <c r="F223" s="143">
        <v>2459308.83</v>
      </c>
      <c r="G223" s="132"/>
    </row>
    <row r="224" spans="1:7" s="134" customFormat="1" ht="22.5">
      <c r="A224" s="138" t="s">
        <v>1654</v>
      </c>
      <c r="B224" s="139">
        <v>200</v>
      </c>
      <c r="C224" s="140" t="s">
        <v>606</v>
      </c>
      <c r="D224" s="141">
        <v>5000000</v>
      </c>
      <c r="E224" s="142">
        <v>4999344.56</v>
      </c>
      <c r="F224" s="143">
        <v>655.44</v>
      </c>
      <c r="G224" s="132"/>
    </row>
    <row r="225" spans="1:7" s="134" customFormat="1" ht="12.75">
      <c r="A225" s="138" t="s">
        <v>657</v>
      </c>
      <c r="B225" s="139">
        <v>200</v>
      </c>
      <c r="C225" s="140" t="s">
        <v>607</v>
      </c>
      <c r="D225" s="141">
        <v>5000000</v>
      </c>
      <c r="E225" s="142">
        <v>4999344.56</v>
      </c>
      <c r="F225" s="143">
        <v>655.44</v>
      </c>
      <c r="G225" s="132"/>
    </row>
    <row r="226" spans="1:7" s="134" customFormat="1" ht="33.75">
      <c r="A226" s="144" t="s">
        <v>1765</v>
      </c>
      <c r="B226" s="145">
        <v>200</v>
      </c>
      <c r="C226" s="146" t="s">
        <v>608</v>
      </c>
      <c r="D226" s="147">
        <v>5000000</v>
      </c>
      <c r="E226" s="130">
        <v>4999344.56</v>
      </c>
      <c r="F226" s="148">
        <v>655.44</v>
      </c>
      <c r="G226" s="132"/>
    </row>
    <row r="227" spans="1:7" s="134" customFormat="1" ht="33.75">
      <c r="A227" s="138" t="s">
        <v>1842</v>
      </c>
      <c r="B227" s="139">
        <v>200</v>
      </c>
      <c r="C227" s="140" t="s">
        <v>609</v>
      </c>
      <c r="D227" s="141">
        <v>35246500</v>
      </c>
      <c r="E227" s="142">
        <v>35246500</v>
      </c>
      <c r="F227" s="143">
        <v>0</v>
      </c>
      <c r="G227" s="132"/>
    </row>
    <row r="228" spans="1:7" s="134" customFormat="1" ht="12.75">
      <c r="A228" s="138" t="s">
        <v>657</v>
      </c>
      <c r="B228" s="139">
        <v>200</v>
      </c>
      <c r="C228" s="140" t="s">
        <v>610</v>
      </c>
      <c r="D228" s="141">
        <v>35246500</v>
      </c>
      <c r="E228" s="142">
        <v>35246500</v>
      </c>
      <c r="F228" s="143">
        <v>0</v>
      </c>
      <c r="G228" s="132"/>
    </row>
    <row r="229" spans="1:7" s="134" customFormat="1" ht="33.75">
      <c r="A229" s="144" t="s">
        <v>1765</v>
      </c>
      <c r="B229" s="145">
        <v>200</v>
      </c>
      <c r="C229" s="146" t="s">
        <v>611</v>
      </c>
      <c r="D229" s="147">
        <v>35246500</v>
      </c>
      <c r="E229" s="130">
        <v>35246500</v>
      </c>
      <c r="F229" s="148">
        <v>0</v>
      </c>
      <c r="G229" s="132"/>
    </row>
    <row r="230" spans="1:7" s="134" customFormat="1" ht="78.75">
      <c r="A230" s="150" t="s">
        <v>1477</v>
      </c>
      <c r="B230" s="139">
        <v>200</v>
      </c>
      <c r="C230" s="140" t="s">
        <v>612</v>
      </c>
      <c r="D230" s="141">
        <v>4254000</v>
      </c>
      <c r="E230" s="142">
        <v>4008963.2</v>
      </c>
      <c r="F230" s="143">
        <v>245036.8</v>
      </c>
      <c r="G230" s="132"/>
    </row>
    <row r="231" spans="1:7" s="151" customFormat="1" ht="22.5">
      <c r="A231" s="138" t="s">
        <v>1755</v>
      </c>
      <c r="B231" s="139">
        <v>200</v>
      </c>
      <c r="C231" s="140" t="s">
        <v>613</v>
      </c>
      <c r="D231" s="141">
        <v>4254000</v>
      </c>
      <c r="E231" s="142">
        <v>4008963.2</v>
      </c>
      <c r="F231" s="143">
        <v>245036.8</v>
      </c>
      <c r="G231" s="132"/>
    </row>
    <row r="232" spans="1:7" s="134" customFormat="1" ht="22.5">
      <c r="A232" s="138" t="s">
        <v>656</v>
      </c>
      <c r="B232" s="139">
        <v>200</v>
      </c>
      <c r="C232" s="140" t="s">
        <v>614</v>
      </c>
      <c r="D232" s="141">
        <v>4254000</v>
      </c>
      <c r="E232" s="142">
        <v>4008963.2</v>
      </c>
      <c r="F232" s="143">
        <v>245036.8</v>
      </c>
      <c r="G232" s="132"/>
    </row>
    <row r="233" spans="1:7" s="134" customFormat="1" ht="22.5">
      <c r="A233" s="144" t="s">
        <v>1520</v>
      </c>
      <c r="B233" s="145">
        <v>200</v>
      </c>
      <c r="C233" s="146" t="s">
        <v>615</v>
      </c>
      <c r="D233" s="147">
        <v>4254000</v>
      </c>
      <c r="E233" s="130">
        <v>4008963.2</v>
      </c>
      <c r="F233" s="148">
        <v>245036.8</v>
      </c>
      <c r="G233" s="132"/>
    </row>
    <row r="234" spans="1:7" s="134" customFormat="1" ht="33.75">
      <c r="A234" s="138" t="s">
        <v>1705</v>
      </c>
      <c r="B234" s="139">
        <v>200</v>
      </c>
      <c r="C234" s="140" t="s">
        <v>616</v>
      </c>
      <c r="D234" s="141">
        <v>1174000</v>
      </c>
      <c r="E234" s="142">
        <v>1079938.3</v>
      </c>
      <c r="F234" s="143">
        <v>94061.7</v>
      </c>
      <c r="G234" s="132"/>
    </row>
    <row r="235" spans="1:7" s="134" customFormat="1" ht="22.5">
      <c r="A235" s="138" t="s">
        <v>1755</v>
      </c>
      <c r="B235" s="139">
        <v>200</v>
      </c>
      <c r="C235" s="140" t="s">
        <v>617</v>
      </c>
      <c r="D235" s="141">
        <v>1174000</v>
      </c>
      <c r="E235" s="142">
        <v>1079938.3</v>
      </c>
      <c r="F235" s="143">
        <v>94061.7</v>
      </c>
      <c r="G235" s="132"/>
    </row>
    <row r="236" spans="1:7" s="134" customFormat="1" ht="22.5">
      <c r="A236" s="138" t="s">
        <v>656</v>
      </c>
      <c r="B236" s="139">
        <v>200</v>
      </c>
      <c r="C236" s="140" t="s">
        <v>618</v>
      </c>
      <c r="D236" s="141">
        <v>1174000</v>
      </c>
      <c r="E236" s="142">
        <v>1079938.3</v>
      </c>
      <c r="F236" s="143">
        <v>94061.7</v>
      </c>
      <c r="G236" s="132"/>
    </row>
    <row r="237" spans="1:7" s="134" customFormat="1" ht="22.5">
      <c r="A237" s="144" t="s">
        <v>1520</v>
      </c>
      <c r="B237" s="145">
        <v>200</v>
      </c>
      <c r="C237" s="146" t="s">
        <v>1605</v>
      </c>
      <c r="D237" s="147">
        <v>1174000</v>
      </c>
      <c r="E237" s="130">
        <v>1079938.3</v>
      </c>
      <c r="F237" s="148">
        <v>94061.7</v>
      </c>
      <c r="G237" s="132"/>
    </row>
    <row r="238" spans="1:7" s="134" customFormat="1" ht="33.75">
      <c r="A238" s="138" t="s">
        <v>1706</v>
      </c>
      <c r="B238" s="139">
        <v>200</v>
      </c>
      <c r="C238" s="140" t="s">
        <v>1606</v>
      </c>
      <c r="D238" s="141">
        <v>25000</v>
      </c>
      <c r="E238" s="142">
        <v>22913.66</v>
      </c>
      <c r="F238" s="143">
        <v>2086.34</v>
      </c>
      <c r="G238" s="132"/>
    </row>
    <row r="239" spans="1:7" s="134" customFormat="1" ht="12.75">
      <c r="A239" s="138" t="s">
        <v>657</v>
      </c>
      <c r="B239" s="139">
        <v>200</v>
      </c>
      <c r="C239" s="140" t="s">
        <v>1607</v>
      </c>
      <c r="D239" s="141">
        <v>25000</v>
      </c>
      <c r="E239" s="142">
        <v>22913.66</v>
      </c>
      <c r="F239" s="143">
        <v>2086.34</v>
      </c>
      <c r="G239" s="132"/>
    </row>
    <row r="240" spans="1:7" s="134" customFormat="1" ht="33.75">
      <c r="A240" s="144" t="s">
        <v>1765</v>
      </c>
      <c r="B240" s="145">
        <v>200</v>
      </c>
      <c r="C240" s="146" t="s">
        <v>1608</v>
      </c>
      <c r="D240" s="147">
        <v>25000</v>
      </c>
      <c r="E240" s="130">
        <v>22913.66</v>
      </c>
      <c r="F240" s="148">
        <v>2086.34</v>
      </c>
      <c r="G240" s="132"/>
    </row>
    <row r="241" spans="1:7" s="134" customFormat="1" ht="33.75">
      <c r="A241" s="138" t="s">
        <v>1707</v>
      </c>
      <c r="B241" s="139">
        <v>200</v>
      </c>
      <c r="C241" s="140" t="s">
        <v>1609</v>
      </c>
      <c r="D241" s="141">
        <v>7155900</v>
      </c>
      <c r="E241" s="142">
        <v>5043270.04</v>
      </c>
      <c r="F241" s="143">
        <v>2112629.96</v>
      </c>
      <c r="G241" s="132"/>
    </row>
    <row r="242" spans="1:7" s="151" customFormat="1" ht="22.5">
      <c r="A242" s="138" t="s">
        <v>1755</v>
      </c>
      <c r="B242" s="139">
        <v>200</v>
      </c>
      <c r="C242" s="140" t="s">
        <v>1610</v>
      </c>
      <c r="D242" s="141">
        <v>7155900</v>
      </c>
      <c r="E242" s="142">
        <v>5043270.04</v>
      </c>
      <c r="F242" s="143">
        <v>2112629.96</v>
      </c>
      <c r="G242" s="132"/>
    </row>
    <row r="243" spans="1:7" s="134" customFormat="1" ht="22.5">
      <c r="A243" s="138" t="s">
        <v>656</v>
      </c>
      <c r="B243" s="139">
        <v>200</v>
      </c>
      <c r="C243" s="140" t="s">
        <v>1611</v>
      </c>
      <c r="D243" s="141">
        <v>7155900</v>
      </c>
      <c r="E243" s="142">
        <v>5043270.04</v>
      </c>
      <c r="F243" s="143">
        <v>2112629.96</v>
      </c>
      <c r="G243" s="132"/>
    </row>
    <row r="244" spans="1:7" s="134" customFormat="1" ht="22.5">
      <c r="A244" s="144" t="s">
        <v>1520</v>
      </c>
      <c r="B244" s="145">
        <v>200</v>
      </c>
      <c r="C244" s="146" t="s">
        <v>790</v>
      </c>
      <c r="D244" s="147">
        <v>7155900</v>
      </c>
      <c r="E244" s="130">
        <v>5043270.04</v>
      </c>
      <c r="F244" s="148">
        <v>2112629.96</v>
      </c>
      <c r="G244" s="132"/>
    </row>
    <row r="245" spans="1:7" s="134" customFormat="1" ht="45">
      <c r="A245" s="150" t="s">
        <v>1478</v>
      </c>
      <c r="B245" s="139">
        <v>200</v>
      </c>
      <c r="C245" s="140" t="s">
        <v>1612</v>
      </c>
      <c r="D245" s="141">
        <v>7198900</v>
      </c>
      <c r="E245" s="142">
        <v>7194061.41</v>
      </c>
      <c r="F245" s="143">
        <v>4838.59</v>
      </c>
      <c r="G245" s="132"/>
    </row>
    <row r="246" spans="1:7" s="151" customFormat="1" ht="22.5">
      <c r="A246" s="138" t="s">
        <v>1755</v>
      </c>
      <c r="B246" s="139">
        <v>200</v>
      </c>
      <c r="C246" s="140" t="s">
        <v>1613</v>
      </c>
      <c r="D246" s="141">
        <v>7198900</v>
      </c>
      <c r="E246" s="142">
        <v>7194061.41</v>
      </c>
      <c r="F246" s="143">
        <v>4838.59</v>
      </c>
      <c r="G246" s="132"/>
    </row>
    <row r="247" spans="1:7" s="151" customFormat="1" ht="22.5">
      <c r="A247" s="138" t="s">
        <v>656</v>
      </c>
      <c r="B247" s="139">
        <v>200</v>
      </c>
      <c r="C247" s="140" t="s">
        <v>1614</v>
      </c>
      <c r="D247" s="141">
        <v>7198900</v>
      </c>
      <c r="E247" s="142">
        <v>7194061.41</v>
      </c>
      <c r="F247" s="143">
        <v>4838.59</v>
      </c>
      <c r="G247" s="132"/>
    </row>
    <row r="248" spans="1:7" s="151" customFormat="1" ht="22.5">
      <c r="A248" s="144" t="s">
        <v>1520</v>
      </c>
      <c r="B248" s="145">
        <v>200</v>
      </c>
      <c r="C248" s="146" t="s">
        <v>1615</v>
      </c>
      <c r="D248" s="147">
        <v>7198900</v>
      </c>
      <c r="E248" s="130">
        <v>7194061.41</v>
      </c>
      <c r="F248" s="148">
        <v>4838.59</v>
      </c>
      <c r="G248" s="132"/>
    </row>
    <row r="249" spans="1:7" s="151" customFormat="1" ht="12.75">
      <c r="A249" s="138" t="s">
        <v>1674</v>
      </c>
      <c r="B249" s="139">
        <v>200</v>
      </c>
      <c r="C249" s="140" t="s">
        <v>1616</v>
      </c>
      <c r="D249" s="141">
        <v>4904400</v>
      </c>
      <c r="E249" s="142">
        <v>4589327.16</v>
      </c>
      <c r="F249" s="143">
        <v>315072.84</v>
      </c>
      <c r="G249" s="132"/>
    </row>
    <row r="250" spans="1:7" s="151" customFormat="1" ht="12.75">
      <c r="A250" s="138" t="s">
        <v>953</v>
      </c>
      <c r="B250" s="139">
        <v>200</v>
      </c>
      <c r="C250" s="140" t="s">
        <v>1617</v>
      </c>
      <c r="D250" s="141">
        <v>4904400</v>
      </c>
      <c r="E250" s="142">
        <v>4589327.16</v>
      </c>
      <c r="F250" s="143">
        <v>315072.84</v>
      </c>
      <c r="G250" s="132"/>
    </row>
    <row r="251" spans="1:7" s="151" customFormat="1" ht="12.75">
      <c r="A251" s="138" t="s">
        <v>1876</v>
      </c>
      <c r="B251" s="139">
        <v>200</v>
      </c>
      <c r="C251" s="140" t="s">
        <v>1618</v>
      </c>
      <c r="D251" s="141">
        <v>4904400</v>
      </c>
      <c r="E251" s="142">
        <v>4589327.16</v>
      </c>
      <c r="F251" s="143">
        <v>315072.84</v>
      </c>
      <c r="G251" s="132"/>
    </row>
    <row r="252" spans="1:7" s="134" customFormat="1" ht="33.75">
      <c r="A252" s="138" t="s">
        <v>1957</v>
      </c>
      <c r="B252" s="139">
        <v>200</v>
      </c>
      <c r="C252" s="140" t="s">
        <v>1619</v>
      </c>
      <c r="D252" s="141">
        <v>4904400</v>
      </c>
      <c r="E252" s="142">
        <v>4589327.16</v>
      </c>
      <c r="F252" s="143">
        <v>315072.84</v>
      </c>
      <c r="G252" s="132"/>
    </row>
    <row r="253" spans="1:7" s="134" customFormat="1" ht="33.75">
      <c r="A253" s="138" t="s">
        <v>654</v>
      </c>
      <c r="B253" s="139">
        <v>200</v>
      </c>
      <c r="C253" s="140" t="s">
        <v>1620</v>
      </c>
      <c r="D253" s="141">
        <v>4430064.64</v>
      </c>
      <c r="E253" s="142">
        <v>4429964.64</v>
      </c>
      <c r="F253" s="143">
        <v>100</v>
      </c>
      <c r="G253" s="132"/>
    </row>
    <row r="254" spans="1:7" s="134" customFormat="1" ht="12.75">
      <c r="A254" s="138" t="s">
        <v>655</v>
      </c>
      <c r="B254" s="139">
        <v>200</v>
      </c>
      <c r="C254" s="140" t="s">
        <v>1621</v>
      </c>
      <c r="D254" s="141">
        <v>4430064.64</v>
      </c>
      <c r="E254" s="142">
        <v>4429964.64</v>
      </c>
      <c r="F254" s="143">
        <v>100</v>
      </c>
      <c r="G254" s="132"/>
    </row>
    <row r="255" spans="1:7" s="151" customFormat="1" ht="12.75">
      <c r="A255" s="144" t="s">
        <v>982</v>
      </c>
      <c r="B255" s="145">
        <v>200</v>
      </c>
      <c r="C255" s="146" t="s">
        <v>1622</v>
      </c>
      <c r="D255" s="147">
        <v>3203406.6</v>
      </c>
      <c r="E255" s="130">
        <v>3203406.6</v>
      </c>
      <c r="F255" s="148">
        <v>0</v>
      </c>
      <c r="G255" s="132"/>
    </row>
    <row r="256" spans="1:7" s="134" customFormat="1" ht="22.5">
      <c r="A256" s="144" t="s">
        <v>1877</v>
      </c>
      <c r="B256" s="145">
        <v>200</v>
      </c>
      <c r="C256" s="146" t="s">
        <v>1623</v>
      </c>
      <c r="D256" s="147">
        <v>313233</v>
      </c>
      <c r="E256" s="130">
        <v>313133</v>
      </c>
      <c r="F256" s="148">
        <v>100</v>
      </c>
      <c r="G256" s="132"/>
    </row>
    <row r="257" spans="1:7" s="134" customFormat="1" ht="33.75">
      <c r="A257" s="144" t="s">
        <v>983</v>
      </c>
      <c r="B257" s="145">
        <v>200</v>
      </c>
      <c r="C257" s="146" t="s">
        <v>1624</v>
      </c>
      <c r="D257" s="147">
        <v>913425.04</v>
      </c>
      <c r="E257" s="130">
        <v>913425.04</v>
      </c>
      <c r="F257" s="148">
        <v>0</v>
      </c>
      <c r="G257" s="132"/>
    </row>
    <row r="258" spans="1:7" s="134" customFormat="1" ht="22.5">
      <c r="A258" s="138" t="s">
        <v>1755</v>
      </c>
      <c r="B258" s="139">
        <v>200</v>
      </c>
      <c r="C258" s="140" t="s">
        <v>1625</v>
      </c>
      <c r="D258" s="141">
        <v>474335.36</v>
      </c>
      <c r="E258" s="142">
        <v>159362.52</v>
      </c>
      <c r="F258" s="143">
        <v>314972.84</v>
      </c>
      <c r="G258" s="132"/>
    </row>
    <row r="259" spans="1:7" s="151" customFormat="1" ht="22.5">
      <c r="A259" s="138" t="s">
        <v>656</v>
      </c>
      <c r="B259" s="139">
        <v>200</v>
      </c>
      <c r="C259" s="140" t="s">
        <v>1626</v>
      </c>
      <c r="D259" s="141">
        <v>474335.36</v>
      </c>
      <c r="E259" s="142">
        <v>159362.52</v>
      </c>
      <c r="F259" s="143">
        <v>314972.84</v>
      </c>
      <c r="G259" s="132"/>
    </row>
    <row r="260" spans="1:7" s="151" customFormat="1" ht="22.5">
      <c r="A260" s="144" t="s">
        <v>1520</v>
      </c>
      <c r="B260" s="145">
        <v>200</v>
      </c>
      <c r="C260" s="146" t="s">
        <v>1627</v>
      </c>
      <c r="D260" s="147">
        <v>474335.36</v>
      </c>
      <c r="E260" s="130">
        <v>159362.52</v>
      </c>
      <c r="F260" s="148">
        <v>314972.84</v>
      </c>
      <c r="G260" s="132"/>
    </row>
    <row r="261" spans="1:7" s="151" customFormat="1" ht="12.75">
      <c r="A261" s="138" t="s">
        <v>1986</v>
      </c>
      <c r="B261" s="139">
        <v>200</v>
      </c>
      <c r="C261" s="140" t="s">
        <v>1628</v>
      </c>
      <c r="D261" s="141">
        <v>102397697.28</v>
      </c>
      <c r="E261" s="142">
        <v>102182780.11</v>
      </c>
      <c r="F261" s="143">
        <v>214917.17</v>
      </c>
      <c r="G261" s="132"/>
    </row>
    <row r="262" spans="1:7" s="134" customFormat="1" ht="12.75">
      <c r="A262" s="138" t="s">
        <v>685</v>
      </c>
      <c r="B262" s="139">
        <v>200</v>
      </c>
      <c r="C262" s="140" t="s">
        <v>1629</v>
      </c>
      <c r="D262" s="141">
        <v>88429612.84</v>
      </c>
      <c r="E262" s="142">
        <v>88420742.11</v>
      </c>
      <c r="F262" s="143">
        <v>8870.73</v>
      </c>
      <c r="G262" s="132"/>
    </row>
    <row r="263" spans="1:7" s="151" customFormat="1" ht="22.5">
      <c r="A263" s="138" t="s">
        <v>1760</v>
      </c>
      <c r="B263" s="139">
        <v>200</v>
      </c>
      <c r="C263" s="140" t="s">
        <v>1630</v>
      </c>
      <c r="D263" s="141">
        <v>88234251.84</v>
      </c>
      <c r="E263" s="142">
        <v>88225381.11</v>
      </c>
      <c r="F263" s="143">
        <v>8870.73</v>
      </c>
      <c r="G263" s="132"/>
    </row>
    <row r="264" spans="1:7" s="134" customFormat="1" ht="56.25">
      <c r="A264" s="150" t="s">
        <v>1479</v>
      </c>
      <c r="B264" s="139">
        <v>200</v>
      </c>
      <c r="C264" s="140" t="s">
        <v>1631</v>
      </c>
      <c r="D264" s="141">
        <v>88234251.84</v>
      </c>
      <c r="E264" s="142">
        <v>88225381.11</v>
      </c>
      <c r="F264" s="143">
        <v>8870.73</v>
      </c>
      <c r="G264" s="132"/>
    </row>
    <row r="265" spans="1:7" s="134" customFormat="1" ht="12.75">
      <c r="A265" s="138" t="s">
        <v>660</v>
      </c>
      <c r="B265" s="139">
        <v>200</v>
      </c>
      <c r="C265" s="140" t="s">
        <v>181</v>
      </c>
      <c r="D265" s="141">
        <v>88234251.84</v>
      </c>
      <c r="E265" s="142">
        <v>88225381.11</v>
      </c>
      <c r="F265" s="143">
        <v>8870.73</v>
      </c>
      <c r="G265" s="132"/>
    </row>
    <row r="266" spans="1:7" s="134" customFormat="1" ht="12.75">
      <c r="A266" s="144" t="s">
        <v>693</v>
      </c>
      <c r="B266" s="145">
        <v>200</v>
      </c>
      <c r="C266" s="146" t="s">
        <v>182</v>
      </c>
      <c r="D266" s="147">
        <v>88234251.84</v>
      </c>
      <c r="E266" s="130">
        <v>88225381.11</v>
      </c>
      <c r="F266" s="148">
        <v>8870.73</v>
      </c>
      <c r="G266" s="132"/>
    </row>
    <row r="267" spans="1:7" s="151" customFormat="1" ht="12.75">
      <c r="A267" s="138" t="s">
        <v>1876</v>
      </c>
      <c r="B267" s="139">
        <v>200</v>
      </c>
      <c r="C267" s="140" t="s">
        <v>1297</v>
      </c>
      <c r="D267" s="141">
        <v>195361</v>
      </c>
      <c r="E267" s="142">
        <v>195361</v>
      </c>
      <c r="F267" s="143">
        <v>0</v>
      </c>
      <c r="G267" s="132"/>
    </row>
    <row r="268" spans="1:7" s="134" customFormat="1" ht="45">
      <c r="A268" s="138" t="s">
        <v>1298</v>
      </c>
      <c r="B268" s="139">
        <v>200</v>
      </c>
      <c r="C268" s="140" t="s">
        <v>1299</v>
      </c>
      <c r="D268" s="141">
        <v>195361</v>
      </c>
      <c r="E268" s="142">
        <v>195361</v>
      </c>
      <c r="F268" s="143">
        <v>0</v>
      </c>
      <c r="G268" s="132"/>
    </row>
    <row r="269" spans="1:7" s="134" customFormat="1" ht="12.75">
      <c r="A269" s="138" t="s">
        <v>660</v>
      </c>
      <c r="B269" s="139">
        <v>200</v>
      </c>
      <c r="C269" s="140" t="s">
        <v>1300</v>
      </c>
      <c r="D269" s="141">
        <v>195361</v>
      </c>
      <c r="E269" s="142">
        <v>195361</v>
      </c>
      <c r="F269" s="143">
        <v>0</v>
      </c>
      <c r="G269" s="132"/>
    </row>
    <row r="270" spans="1:7" s="134" customFormat="1" ht="12.75">
      <c r="A270" s="144" t="s">
        <v>693</v>
      </c>
      <c r="B270" s="145">
        <v>200</v>
      </c>
      <c r="C270" s="146" t="s">
        <v>1301</v>
      </c>
      <c r="D270" s="147">
        <v>195361</v>
      </c>
      <c r="E270" s="130">
        <v>195361</v>
      </c>
      <c r="F270" s="148">
        <v>0</v>
      </c>
      <c r="G270" s="132"/>
    </row>
    <row r="271" spans="1:7" s="151" customFormat="1" ht="12.75">
      <c r="A271" s="138" t="s">
        <v>230</v>
      </c>
      <c r="B271" s="139">
        <v>200</v>
      </c>
      <c r="C271" s="140" t="s">
        <v>183</v>
      </c>
      <c r="D271" s="141">
        <v>13968084.44</v>
      </c>
      <c r="E271" s="142">
        <v>13762038</v>
      </c>
      <c r="F271" s="143">
        <v>206046.44</v>
      </c>
      <c r="G271" s="132"/>
    </row>
    <row r="272" spans="1:7" s="151" customFormat="1" ht="22.5">
      <c r="A272" s="138" t="s">
        <v>1848</v>
      </c>
      <c r="B272" s="139">
        <v>200</v>
      </c>
      <c r="C272" s="140" t="s">
        <v>184</v>
      </c>
      <c r="D272" s="141">
        <v>13257384.44</v>
      </c>
      <c r="E272" s="142">
        <v>13187727.22</v>
      </c>
      <c r="F272" s="143">
        <v>69657.22</v>
      </c>
      <c r="G272" s="132"/>
    </row>
    <row r="273" spans="1:7" s="134" customFormat="1" ht="33.75">
      <c r="A273" s="138" t="s">
        <v>1958</v>
      </c>
      <c r="B273" s="139">
        <v>200</v>
      </c>
      <c r="C273" s="140" t="s">
        <v>185</v>
      </c>
      <c r="D273" s="141">
        <v>11330984.44</v>
      </c>
      <c r="E273" s="142">
        <v>11270298.04</v>
      </c>
      <c r="F273" s="143">
        <v>60686.4</v>
      </c>
      <c r="G273" s="132"/>
    </row>
    <row r="274" spans="1:7" s="134" customFormat="1" ht="33.75">
      <c r="A274" s="138" t="s">
        <v>654</v>
      </c>
      <c r="B274" s="139">
        <v>200</v>
      </c>
      <c r="C274" s="140" t="s">
        <v>186</v>
      </c>
      <c r="D274" s="141">
        <v>9552227.38</v>
      </c>
      <c r="E274" s="142">
        <v>9552227.38</v>
      </c>
      <c r="F274" s="143">
        <v>0</v>
      </c>
      <c r="G274" s="132"/>
    </row>
    <row r="275" spans="1:7" s="151" customFormat="1" ht="12.75">
      <c r="A275" s="138" t="s">
        <v>659</v>
      </c>
      <c r="B275" s="139">
        <v>200</v>
      </c>
      <c r="C275" s="140" t="s">
        <v>187</v>
      </c>
      <c r="D275" s="141">
        <v>9552227.38</v>
      </c>
      <c r="E275" s="142">
        <v>9552227.38</v>
      </c>
      <c r="F275" s="143">
        <v>0</v>
      </c>
      <c r="G275" s="132"/>
    </row>
    <row r="276" spans="1:7" s="134" customFormat="1" ht="12.75">
      <c r="A276" s="144" t="s">
        <v>1757</v>
      </c>
      <c r="B276" s="145">
        <v>200</v>
      </c>
      <c r="C276" s="146" t="s">
        <v>188</v>
      </c>
      <c r="D276" s="147">
        <v>6938278.14</v>
      </c>
      <c r="E276" s="130">
        <v>6938278.14</v>
      </c>
      <c r="F276" s="148">
        <v>0</v>
      </c>
      <c r="G276" s="132"/>
    </row>
    <row r="277" spans="1:7" s="151" customFormat="1" ht="12.75">
      <c r="A277" s="144" t="s">
        <v>1758</v>
      </c>
      <c r="B277" s="145">
        <v>200</v>
      </c>
      <c r="C277" s="146" t="s">
        <v>189</v>
      </c>
      <c r="D277" s="147">
        <v>532966.3</v>
      </c>
      <c r="E277" s="130">
        <v>532966.3</v>
      </c>
      <c r="F277" s="148">
        <v>0</v>
      </c>
      <c r="G277" s="132"/>
    </row>
    <row r="278" spans="1:7" s="134" customFormat="1" ht="22.5">
      <c r="A278" s="144" t="s">
        <v>1759</v>
      </c>
      <c r="B278" s="145">
        <v>200</v>
      </c>
      <c r="C278" s="146" t="s">
        <v>190</v>
      </c>
      <c r="D278" s="147">
        <v>2080982.94</v>
      </c>
      <c r="E278" s="130">
        <v>2080982.94</v>
      </c>
      <c r="F278" s="148">
        <v>0</v>
      </c>
      <c r="G278" s="132"/>
    </row>
    <row r="279" spans="1:7" s="134" customFormat="1" ht="22.5">
      <c r="A279" s="138" t="s">
        <v>1755</v>
      </c>
      <c r="B279" s="139">
        <v>200</v>
      </c>
      <c r="C279" s="140" t="s">
        <v>191</v>
      </c>
      <c r="D279" s="141">
        <v>1777396.55</v>
      </c>
      <c r="E279" s="142">
        <v>1716710.15</v>
      </c>
      <c r="F279" s="143">
        <v>60686.4</v>
      </c>
      <c r="G279" s="132"/>
    </row>
    <row r="280" spans="1:7" s="151" customFormat="1" ht="22.5">
      <c r="A280" s="138" t="s">
        <v>656</v>
      </c>
      <c r="B280" s="139">
        <v>200</v>
      </c>
      <c r="C280" s="140" t="s">
        <v>192</v>
      </c>
      <c r="D280" s="141">
        <v>1777396.55</v>
      </c>
      <c r="E280" s="142">
        <v>1716710.15</v>
      </c>
      <c r="F280" s="143">
        <v>60686.4</v>
      </c>
      <c r="G280" s="132"/>
    </row>
    <row r="281" spans="1:7" s="134" customFormat="1" ht="22.5">
      <c r="A281" s="144" t="s">
        <v>1520</v>
      </c>
      <c r="B281" s="145">
        <v>200</v>
      </c>
      <c r="C281" s="146" t="s">
        <v>193</v>
      </c>
      <c r="D281" s="147">
        <v>1777396.55</v>
      </c>
      <c r="E281" s="130">
        <v>1716710.15</v>
      </c>
      <c r="F281" s="148">
        <v>60686.4</v>
      </c>
      <c r="G281" s="132"/>
    </row>
    <row r="282" spans="1:7" s="134" customFormat="1" ht="12.75">
      <c r="A282" s="138" t="s">
        <v>657</v>
      </c>
      <c r="B282" s="139">
        <v>200</v>
      </c>
      <c r="C282" s="140" t="s">
        <v>194</v>
      </c>
      <c r="D282" s="141">
        <v>1360.51</v>
      </c>
      <c r="E282" s="142">
        <v>1360.51</v>
      </c>
      <c r="F282" s="143">
        <v>0</v>
      </c>
      <c r="G282" s="132"/>
    </row>
    <row r="283" spans="1:7" s="151" customFormat="1" ht="12.75">
      <c r="A283" s="138" t="s">
        <v>658</v>
      </c>
      <c r="B283" s="139">
        <v>200</v>
      </c>
      <c r="C283" s="140" t="s">
        <v>195</v>
      </c>
      <c r="D283" s="141">
        <v>1360.51</v>
      </c>
      <c r="E283" s="142">
        <v>1360.51</v>
      </c>
      <c r="F283" s="143">
        <v>0</v>
      </c>
      <c r="G283" s="132"/>
    </row>
    <row r="284" spans="1:7" s="134" customFormat="1" ht="12.75">
      <c r="A284" s="144" t="s">
        <v>1718</v>
      </c>
      <c r="B284" s="145">
        <v>200</v>
      </c>
      <c r="C284" s="146" t="s">
        <v>196</v>
      </c>
      <c r="D284" s="147">
        <v>800</v>
      </c>
      <c r="E284" s="130">
        <v>800</v>
      </c>
      <c r="F284" s="148">
        <v>0</v>
      </c>
      <c r="G284" s="132"/>
    </row>
    <row r="285" spans="1:7" s="151" customFormat="1" ht="12.75">
      <c r="A285" s="144" t="s">
        <v>1993</v>
      </c>
      <c r="B285" s="145">
        <v>200</v>
      </c>
      <c r="C285" s="146" t="s">
        <v>791</v>
      </c>
      <c r="D285" s="147">
        <v>560.51</v>
      </c>
      <c r="E285" s="130">
        <v>560.51</v>
      </c>
      <c r="F285" s="148">
        <v>0</v>
      </c>
      <c r="G285" s="132"/>
    </row>
    <row r="286" spans="1:7" s="151" customFormat="1" ht="12.75">
      <c r="A286" s="138" t="s">
        <v>231</v>
      </c>
      <c r="B286" s="139">
        <v>200</v>
      </c>
      <c r="C286" s="140" t="s">
        <v>197</v>
      </c>
      <c r="D286" s="141">
        <v>1148100</v>
      </c>
      <c r="E286" s="142">
        <v>1139130</v>
      </c>
      <c r="F286" s="143">
        <v>8970</v>
      </c>
      <c r="G286" s="132"/>
    </row>
    <row r="287" spans="1:7" s="151" customFormat="1" ht="22.5">
      <c r="A287" s="138" t="s">
        <v>1755</v>
      </c>
      <c r="B287" s="139">
        <v>200</v>
      </c>
      <c r="C287" s="140" t="s">
        <v>198</v>
      </c>
      <c r="D287" s="141">
        <v>1148100</v>
      </c>
      <c r="E287" s="142">
        <v>1139130</v>
      </c>
      <c r="F287" s="143">
        <v>8970</v>
      </c>
      <c r="G287" s="132"/>
    </row>
    <row r="288" spans="1:7" s="151" customFormat="1" ht="22.5">
      <c r="A288" s="138" t="s">
        <v>656</v>
      </c>
      <c r="B288" s="139">
        <v>200</v>
      </c>
      <c r="C288" s="140" t="s">
        <v>199</v>
      </c>
      <c r="D288" s="141">
        <v>1148100</v>
      </c>
      <c r="E288" s="142">
        <v>1139130</v>
      </c>
      <c r="F288" s="143">
        <v>8970</v>
      </c>
      <c r="G288" s="132"/>
    </row>
    <row r="289" spans="1:7" s="134" customFormat="1" ht="22.5">
      <c r="A289" s="144" t="s">
        <v>1520</v>
      </c>
      <c r="B289" s="145">
        <v>200</v>
      </c>
      <c r="C289" s="146" t="s">
        <v>200</v>
      </c>
      <c r="D289" s="147">
        <v>1148100</v>
      </c>
      <c r="E289" s="130">
        <v>1139130</v>
      </c>
      <c r="F289" s="148">
        <v>8970</v>
      </c>
      <c r="G289" s="132"/>
    </row>
    <row r="290" spans="1:7" s="151" customFormat="1" ht="12.75">
      <c r="A290" s="138" t="s">
        <v>1665</v>
      </c>
      <c r="B290" s="139">
        <v>200</v>
      </c>
      <c r="C290" s="140" t="s">
        <v>201</v>
      </c>
      <c r="D290" s="141">
        <v>706300</v>
      </c>
      <c r="E290" s="142">
        <v>706299.18</v>
      </c>
      <c r="F290" s="143">
        <v>0.82</v>
      </c>
      <c r="G290" s="132"/>
    </row>
    <row r="291" spans="1:7" s="134" customFormat="1" ht="33.75">
      <c r="A291" s="138" t="s">
        <v>654</v>
      </c>
      <c r="B291" s="139">
        <v>200</v>
      </c>
      <c r="C291" s="140" t="s">
        <v>202</v>
      </c>
      <c r="D291" s="141">
        <v>21400</v>
      </c>
      <c r="E291" s="142">
        <v>21400</v>
      </c>
      <c r="F291" s="143">
        <v>0</v>
      </c>
      <c r="G291" s="132"/>
    </row>
    <row r="292" spans="1:7" s="134" customFormat="1" ht="12.75">
      <c r="A292" s="138" t="s">
        <v>659</v>
      </c>
      <c r="B292" s="139">
        <v>200</v>
      </c>
      <c r="C292" s="140" t="s">
        <v>203</v>
      </c>
      <c r="D292" s="141">
        <v>21400</v>
      </c>
      <c r="E292" s="142">
        <v>21400</v>
      </c>
      <c r="F292" s="143">
        <v>0</v>
      </c>
      <c r="G292" s="132"/>
    </row>
    <row r="293" spans="1:7" s="134" customFormat="1" ht="12.75">
      <c r="A293" s="144" t="s">
        <v>1758</v>
      </c>
      <c r="B293" s="145">
        <v>200</v>
      </c>
      <c r="C293" s="146" t="s">
        <v>792</v>
      </c>
      <c r="D293" s="147">
        <v>21400</v>
      </c>
      <c r="E293" s="130">
        <v>21400</v>
      </c>
      <c r="F293" s="148">
        <v>0</v>
      </c>
      <c r="G293" s="132"/>
    </row>
    <row r="294" spans="1:7" s="134" customFormat="1" ht="22.5">
      <c r="A294" s="138" t="s">
        <v>1755</v>
      </c>
      <c r="B294" s="139">
        <v>200</v>
      </c>
      <c r="C294" s="140" t="s">
        <v>204</v>
      </c>
      <c r="D294" s="141">
        <v>684900</v>
      </c>
      <c r="E294" s="142">
        <v>684899.18</v>
      </c>
      <c r="F294" s="143">
        <v>0.82</v>
      </c>
      <c r="G294" s="132"/>
    </row>
    <row r="295" spans="1:7" s="134" customFormat="1" ht="22.5">
      <c r="A295" s="138" t="s">
        <v>656</v>
      </c>
      <c r="B295" s="139">
        <v>200</v>
      </c>
      <c r="C295" s="140" t="s">
        <v>205</v>
      </c>
      <c r="D295" s="141">
        <v>684900</v>
      </c>
      <c r="E295" s="142">
        <v>684899.18</v>
      </c>
      <c r="F295" s="143">
        <v>0.82</v>
      </c>
      <c r="G295" s="132"/>
    </row>
    <row r="296" spans="1:7" s="134" customFormat="1" ht="22.5">
      <c r="A296" s="144" t="s">
        <v>1520</v>
      </c>
      <c r="B296" s="145">
        <v>200</v>
      </c>
      <c r="C296" s="146" t="s">
        <v>515</v>
      </c>
      <c r="D296" s="147">
        <v>684900</v>
      </c>
      <c r="E296" s="130">
        <v>684899.18</v>
      </c>
      <c r="F296" s="148">
        <v>0.82</v>
      </c>
      <c r="G296" s="132"/>
    </row>
    <row r="297" spans="1:7" s="134" customFormat="1" ht="22.5">
      <c r="A297" s="138" t="s">
        <v>134</v>
      </c>
      <c r="B297" s="139">
        <v>200</v>
      </c>
      <c r="C297" s="140" t="s">
        <v>135</v>
      </c>
      <c r="D297" s="141">
        <v>1000</v>
      </c>
      <c r="E297" s="142">
        <v>1000</v>
      </c>
      <c r="F297" s="143">
        <v>0</v>
      </c>
      <c r="G297" s="132"/>
    </row>
    <row r="298" spans="1:7" s="151" customFormat="1" ht="22.5">
      <c r="A298" s="138" t="s">
        <v>1755</v>
      </c>
      <c r="B298" s="139">
        <v>200</v>
      </c>
      <c r="C298" s="140" t="s">
        <v>136</v>
      </c>
      <c r="D298" s="141">
        <v>1000</v>
      </c>
      <c r="E298" s="142">
        <v>1000</v>
      </c>
      <c r="F298" s="143">
        <v>0</v>
      </c>
      <c r="G298" s="132"/>
    </row>
    <row r="299" spans="1:7" s="151" customFormat="1" ht="22.5">
      <c r="A299" s="138" t="s">
        <v>656</v>
      </c>
      <c r="B299" s="139">
        <v>200</v>
      </c>
      <c r="C299" s="140" t="s">
        <v>137</v>
      </c>
      <c r="D299" s="141">
        <v>1000</v>
      </c>
      <c r="E299" s="142">
        <v>1000</v>
      </c>
      <c r="F299" s="143">
        <v>0</v>
      </c>
      <c r="G299" s="132"/>
    </row>
    <row r="300" spans="1:7" s="151" customFormat="1" ht="22.5">
      <c r="A300" s="144" t="s">
        <v>1520</v>
      </c>
      <c r="B300" s="145">
        <v>200</v>
      </c>
      <c r="C300" s="146" t="s">
        <v>138</v>
      </c>
      <c r="D300" s="147">
        <v>1000</v>
      </c>
      <c r="E300" s="130">
        <v>1000</v>
      </c>
      <c r="F300" s="148">
        <v>0</v>
      </c>
      <c r="G300" s="132"/>
    </row>
    <row r="301" spans="1:7" s="151" customFormat="1" ht="45">
      <c r="A301" s="138" t="s">
        <v>1987</v>
      </c>
      <c r="B301" s="139">
        <v>200</v>
      </c>
      <c r="C301" s="140" t="s">
        <v>206</v>
      </c>
      <c r="D301" s="141">
        <v>71000</v>
      </c>
      <c r="E301" s="142">
        <v>71000</v>
      </c>
      <c r="F301" s="143">
        <v>0</v>
      </c>
      <c r="G301" s="132"/>
    </row>
    <row r="302" spans="1:7" s="134" customFormat="1" ht="22.5">
      <c r="A302" s="138" t="s">
        <v>1755</v>
      </c>
      <c r="B302" s="139">
        <v>200</v>
      </c>
      <c r="C302" s="140" t="s">
        <v>207</v>
      </c>
      <c r="D302" s="141">
        <v>71000</v>
      </c>
      <c r="E302" s="142">
        <v>71000</v>
      </c>
      <c r="F302" s="143">
        <v>0</v>
      </c>
      <c r="G302" s="132"/>
    </row>
    <row r="303" spans="1:7" s="134" customFormat="1" ht="22.5">
      <c r="A303" s="138" t="s">
        <v>656</v>
      </c>
      <c r="B303" s="139">
        <v>200</v>
      </c>
      <c r="C303" s="140" t="s">
        <v>208</v>
      </c>
      <c r="D303" s="141">
        <v>71000</v>
      </c>
      <c r="E303" s="142">
        <v>71000</v>
      </c>
      <c r="F303" s="143">
        <v>0</v>
      </c>
      <c r="G303" s="132"/>
    </row>
    <row r="304" spans="1:7" s="134" customFormat="1" ht="22.5">
      <c r="A304" s="144" t="s">
        <v>1520</v>
      </c>
      <c r="B304" s="145">
        <v>200</v>
      </c>
      <c r="C304" s="146" t="s">
        <v>516</v>
      </c>
      <c r="D304" s="147">
        <v>71000</v>
      </c>
      <c r="E304" s="130">
        <v>71000</v>
      </c>
      <c r="F304" s="148">
        <v>0</v>
      </c>
      <c r="G304" s="132"/>
    </row>
    <row r="305" spans="1:7" s="134" customFormat="1" ht="12.75">
      <c r="A305" s="138" t="s">
        <v>1876</v>
      </c>
      <c r="B305" s="139">
        <v>200</v>
      </c>
      <c r="C305" s="140" t="s">
        <v>318</v>
      </c>
      <c r="D305" s="141">
        <v>710700</v>
      </c>
      <c r="E305" s="142">
        <v>574310.78</v>
      </c>
      <c r="F305" s="143">
        <v>136389.22</v>
      </c>
      <c r="G305" s="132"/>
    </row>
    <row r="306" spans="1:7" s="151" customFormat="1" ht="33.75">
      <c r="A306" s="138" t="s">
        <v>302</v>
      </c>
      <c r="B306" s="139">
        <v>200</v>
      </c>
      <c r="C306" s="140" t="s">
        <v>319</v>
      </c>
      <c r="D306" s="141">
        <v>610700</v>
      </c>
      <c r="E306" s="142">
        <v>474310.78</v>
      </c>
      <c r="F306" s="143">
        <v>136389.22</v>
      </c>
      <c r="G306" s="132"/>
    </row>
    <row r="307" spans="1:7" s="134" customFormat="1" ht="33.75">
      <c r="A307" s="138" t="s">
        <v>654</v>
      </c>
      <c r="B307" s="139">
        <v>200</v>
      </c>
      <c r="C307" s="140" t="s">
        <v>320</v>
      </c>
      <c r="D307" s="141">
        <v>610700</v>
      </c>
      <c r="E307" s="142">
        <v>474310.78</v>
      </c>
      <c r="F307" s="143">
        <v>136389.22</v>
      </c>
      <c r="G307" s="132"/>
    </row>
    <row r="308" spans="1:7" s="151" customFormat="1" ht="12.75">
      <c r="A308" s="138" t="s">
        <v>659</v>
      </c>
      <c r="B308" s="139">
        <v>200</v>
      </c>
      <c r="C308" s="140" t="s">
        <v>321</v>
      </c>
      <c r="D308" s="141">
        <v>610700</v>
      </c>
      <c r="E308" s="142">
        <v>474310.78</v>
      </c>
      <c r="F308" s="143">
        <v>136389.22</v>
      </c>
      <c r="G308" s="132"/>
    </row>
    <row r="309" spans="1:7" s="134" customFormat="1" ht="12.75">
      <c r="A309" s="144" t="s">
        <v>1757</v>
      </c>
      <c r="B309" s="145">
        <v>200</v>
      </c>
      <c r="C309" s="146" t="s">
        <v>322</v>
      </c>
      <c r="D309" s="147">
        <v>469047</v>
      </c>
      <c r="E309" s="130">
        <v>364294.04</v>
      </c>
      <c r="F309" s="148">
        <v>104752.96</v>
      </c>
      <c r="G309" s="132"/>
    </row>
    <row r="310" spans="1:7" s="134" customFormat="1" ht="22.5">
      <c r="A310" s="144" t="s">
        <v>1759</v>
      </c>
      <c r="B310" s="145">
        <v>200</v>
      </c>
      <c r="C310" s="146" t="s">
        <v>323</v>
      </c>
      <c r="D310" s="147">
        <v>141653</v>
      </c>
      <c r="E310" s="130">
        <v>110016.74</v>
      </c>
      <c r="F310" s="148">
        <v>31636.26</v>
      </c>
      <c r="G310" s="132"/>
    </row>
    <row r="311" spans="1:7" s="151" customFormat="1" ht="22.5">
      <c r="A311" s="138" t="s">
        <v>1480</v>
      </c>
      <c r="B311" s="139">
        <v>200</v>
      </c>
      <c r="C311" s="140" t="s">
        <v>1481</v>
      </c>
      <c r="D311" s="141">
        <v>100000</v>
      </c>
      <c r="E311" s="142">
        <v>100000</v>
      </c>
      <c r="F311" s="143">
        <v>0</v>
      </c>
      <c r="G311" s="132"/>
    </row>
    <row r="312" spans="1:7" s="134" customFormat="1" ht="22.5">
      <c r="A312" s="138" t="s">
        <v>1755</v>
      </c>
      <c r="B312" s="139">
        <v>200</v>
      </c>
      <c r="C312" s="140" t="s">
        <v>1482</v>
      </c>
      <c r="D312" s="141">
        <v>100000</v>
      </c>
      <c r="E312" s="142">
        <v>100000</v>
      </c>
      <c r="F312" s="143">
        <v>0</v>
      </c>
      <c r="G312" s="132"/>
    </row>
    <row r="313" spans="1:7" s="134" customFormat="1" ht="22.5">
      <c r="A313" s="138" t="s">
        <v>656</v>
      </c>
      <c r="B313" s="139">
        <v>200</v>
      </c>
      <c r="C313" s="140" t="s">
        <v>1483</v>
      </c>
      <c r="D313" s="141">
        <v>100000</v>
      </c>
      <c r="E313" s="142">
        <v>100000</v>
      </c>
      <c r="F313" s="143">
        <v>0</v>
      </c>
      <c r="G313" s="132"/>
    </row>
    <row r="314" spans="1:7" s="134" customFormat="1" ht="22.5">
      <c r="A314" s="144" t="s">
        <v>1520</v>
      </c>
      <c r="B314" s="145">
        <v>200</v>
      </c>
      <c r="C314" s="146" t="s">
        <v>793</v>
      </c>
      <c r="D314" s="147">
        <v>100000</v>
      </c>
      <c r="E314" s="130">
        <v>100000</v>
      </c>
      <c r="F314" s="148">
        <v>0</v>
      </c>
      <c r="G314" s="132"/>
    </row>
    <row r="315" spans="1:7" s="134" customFormat="1" ht="12.75">
      <c r="A315" s="138" t="s">
        <v>2017</v>
      </c>
      <c r="B315" s="139">
        <v>200</v>
      </c>
      <c r="C315" s="140" t="s">
        <v>209</v>
      </c>
      <c r="D315" s="141">
        <v>18209322.04</v>
      </c>
      <c r="E315" s="142">
        <v>17645527.41</v>
      </c>
      <c r="F315" s="143">
        <v>563794.63</v>
      </c>
      <c r="G315" s="132"/>
    </row>
    <row r="316" spans="1:7" s="134" customFormat="1" ht="12.75">
      <c r="A316" s="138" t="s">
        <v>525</v>
      </c>
      <c r="B316" s="139">
        <v>200</v>
      </c>
      <c r="C316" s="140" t="s">
        <v>210</v>
      </c>
      <c r="D316" s="141">
        <v>10529967</v>
      </c>
      <c r="E316" s="142">
        <v>9994910.69</v>
      </c>
      <c r="F316" s="143">
        <v>535056.31</v>
      </c>
      <c r="G316" s="132"/>
    </row>
    <row r="317" spans="1:7" s="134" customFormat="1" ht="22.5">
      <c r="A317" s="138" t="s">
        <v>1760</v>
      </c>
      <c r="B317" s="139">
        <v>200</v>
      </c>
      <c r="C317" s="140" t="s">
        <v>211</v>
      </c>
      <c r="D317" s="141">
        <v>8980540</v>
      </c>
      <c r="E317" s="142">
        <v>8791483.69</v>
      </c>
      <c r="F317" s="143">
        <v>189056.31</v>
      </c>
      <c r="G317" s="132"/>
    </row>
    <row r="318" spans="1:7" s="134" customFormat="1" ht="33.75">
      <c r="A318" s="138" t="s">
        <v>1849</v>
      </c>
      <c r="B318" s="139">
        <v>200</v>
      </c>
      <c r="C318" s="140" t="s">
        <v>212</v>
      </c>
      <c r="D318" s="141">
        <v>3469630</v>
      </c>
      <c r="E318" s="142">
        <v>3468711.85</v>
      </c>
      <c r="F318" s="143">
        <v>918.15</v>
      </c>
      <c r="G318" s="132"/>
    </row>
    <row r="319" spans="1:7" s="134" customFormat="1" ht="12.75">
      <c r="A319" s="138" t="s">
        <v>660</v>
      </c>
      <c r="B319" s="139">
        <v>200</v>
      </c>
      <c r="C319" s="140" t="s">
        <v>213</v>
      </c>
      <c r="D319" s="141">
        <v>3469630</v>
      </c>
      <c r="E319" s="142">
        <v>3468711.85</v>
      </c>
      <c r="F319" s="143">
        <v>918.15</v>
      </c>
      <c r="G319" s="132"/>
    </row>
    <row r="320" spans="1:7" s="134" customFormat="1" ht="12.75">
      <c r="A320" s="144" t="s">
        <v>693</v>
      </c>
      <c r="B320" s="145">
        <v>200</v>
      </c>
      <c r="C320" s="146" t="s">
        <v>214</v>
      </c>
      <c r="D320" s="147">
        <v>3469630</v>
      </c>
      <c r="E320" s="130">
        <v>3468711.85</v>
      </c>
      <c r="F320" s="148">
        <v>918.15</v>
      </c>
      <c r="G320" s="132"/>
    </row>
    <row r="321" spans="1:7" s="151" customFormat="1" ht="12.75">
      <c r="A321" s="138" t="s">
        <v>527</v>
      </c>
      <c r="B321" s="139">
        <v>200</v>
      </c>
      <c r="C321" s="140" t="s">
        <v>215</v>
      </c>
      <c r="D321" s="141">
        <v>5510910</v>
      </c>
      <c r="E321" s="142">
        <v>5322771.84</v>
      </c>
      <c r="F321" s="143">
        <v>188138.16</v>
      </c>
      <c r="G321" s="132"/>
    </row>
    <row r="322" spans="1:7" s="151" customFormat="1" ht="22.5">
      <c r="A322" s="138" t="s">
        <v>1755</v>
      </c>
      <c r="B322" s="139">
        <v>200</v>
      </c>
      <c r="C322" s="140" t="s">
        <v>216</v>
      </c>
      <c r="D322" s="141">
        <v>5510910</v>
      </c>
      <c r="E322" s="142">
        <v>5322771.84</v>
      </c>
      <c r="F322" s="143">
        <v>188138.16</v>
      </c>
      <c r="G322" s="132"/>
    </row>
    <row r="323" spans="1:7" s="134" customFormat="1" ht="22.5">
      <c r="A323" s="138" t="s">
        <v>656</v>
      </c>
      <c r="B323" s="139">
        <v>200</v>
      </c>
      <c r="C323" s="140" t="s">
        <v>217</v>
      </c>
      <c r="D323" s="141">
        <v>5510910</v>
      </c>
      <c r="E323" s="142">
        <v>5322771.84</v>
      </c>
      <c r="F323" s="143">
        <v>188138.16</v>
      </c>
      <c r="G323" s="132"/>
    </row>
    <row r="324" spans="1:7" s="134" customFormat="1" ht="22.5">
      <c r="A324" s="144" t="s">
        <v>1520</v>
      </c>
      <c r="B324" s="145">
        <v>200</v>
      </c>
      <c r="C324" s="146" t="s">
        <v>218</v>
      </c>
      <c r="D324" s="147">
        <v>5510910</v>
      </c>
      <c r="E324" s="130">
        <v>5322771.84</v>
      </c>
      <c r="F324" s="148">
        <v>188138.16</v>
      </c>
      <c r="G324" s="132"/>
    </row>
    <row r="325" spans="1:7" s="134" customFormat="1" ht="12.75">
      <c r="A325" s="138" t="s">
        <v>1876</v>
      </c>
      <c r="B325" s="139">
        <v>200</v>
      </c>
      <c r="C325" s="140" t="s">
        <v>219</v>
      </c>
      <c r="D325" s="141">
        <v>1549427</v>
      </c>
      <c r="E325" s="142">
        <v>1203427</v>
      </c>
      <c r="F325" s="143">
        <v>346000</v>
      </c>
      <c r="G325" s="132"/>
    </row>
    <row r="326" spans="1:7" s="134" customFormat="1" ht="45">
      <c r="A326" s="138" t="s">
        <v>1298</v>
      </c>
      <c r="B326" s="139">
        <v>200</v>
      </c>
      <c r="C326" s="140" t="s">
        <v>1302</v>
      </c>
      <c r="D326" s="141">
        <v>678127</v>
      </c>
      <c r="E326" s="142">
        <v>678127</v>
      </c>
      <c r="F326" s="143">
        <v>0</v>
      </c>
      <c r="G326" s="132"/>
    </row>
    <row r="327" spans="1:7" s="151" customFormat="1" ht="12.75">
      <c r="A327" s="138" t="s">
        <v>660</v>
      </c>
      <c r="B327" s="139">
        <v>200</v>
      </c>
      <c r="C327" s="140" t="s">
        <v>1303</v>
      </c>
      <c r="D327" s="141">
        <v>678127</v>
      </c>
      <c r="E327" s="142">
        <v>678127</v>
      </c>
      <c r="F327" s="143">
        <v>0</v>
      </c>
      <c r="G327" s="132"/>
    </row>
    <row r="328" spans="1:7" s="134" customFormat="1" ht="12.75">
      <c r="A328" s="144" t="s">
        <v>693</v>
      </c>
      <c r="B328" s="145">
        <v>200</v>
      </c>
      <c r="C328" s="146" t="s">
        <v>1304</v>
      </c>
      <c r="D328" s="147">
        <v>678127</v>
      </c>
      <c r="E328" s="130">
        <v>678127</v>
      </c>
      <c r="F328" s="148">
        <v>0</v>
      </c>
      <c r="G328" s="132"/>
    </row>
    <row r="329" spans="1:7" s="134" customFormat="1" ht="22.5">
      <c r="A329" s="138" t="s">
        <v>975</v>
      </c>
      <c r="B329" s="139">
        <v>200</v>
      </c>
      <c r="C329" s="140" t="s">
        <v>220</v>
      </c>
      <c r="D329" s="141">
        <v>19100</v>
      </c>
      <c r="E329" s="142">
        <v>19100</v>
      </c>
      <c r="F329" s="143">
        <v>0</v>
      </c>
      <c r="G329" s="132"/>
    </row>
    <row r="330" spans="1:7" s="151" customFormat="1" ht="12.75">
      <c r="A330" s="138" t="s">
        <v>660</v>
      </c>
      <c r="B330" s="139">
        <v>200</v>
      </c>
      <c r="C330" s="140" t="s">
        <v>221</v>
      </c>
      <c r="D330" s="141">
        <v>19100</v>
      </c>
      <c r="E330" s="142">
        <v>19100</v>
      </c>
      <c r="F330" s="143">
        <v>0</v>
      </c>
      <c r="G330" s="132"/>
    </row>
    <row r="331" spans="1:7" s="134" customFormat="1" ht="12.75">
      <c r="A331" s="144" t="s">
        <v>693</v>
      </c>
      <c r="B331" s="145">
        <v>200</v>
      </c>
      <c r="C331" s="146" t="s">
        <v>222</v>
      </c>
      <c r="D331" s="147">
        <v>19100</v>
      </c>
      <c r="E331" s="130">
        <v>19100</v>
      </c>
      <c r="F331" s="148">
        <v>0</v>
      </c>
      <c r="G331" s="132"/>
    </row>
    <row r="332" spans="1:7" s="134" customFormat="1" ht="33.75">
      <c r="A332" s="138" t="s">
        <v>794</v>
      </c>
      <c r="B332" s="139">
        <v>200</v>
      </c>
      <c r="C332" s="140" t="s">
        <v>795</v>
      </c>
      <c r="D332" s="141">
        <v>346000</v>
      </c>
      <c r="E332" s="142">
        <v>0</v>
      </c>
      <c r="F332" s="143">
        <v>346000</v>
      </c>
      <c r="G332" s="132"/>
    </row>
    <row r="333" spans="1:7" s="134" customFormat="1" ht="12.75">
      <c r="A333" s="138" t="s">
        <v>660</v>
      </c>
      <c r="B333" s="139">
        <v>200</v>
      </c>
      <c r="C333" s="140" t="s">
        <v>796</v>
      </c>
      <c r="D333" s="141">
        <v>346000</v>
      </c>
      <c r="E333" s="142">
        <v>0</v>
      </c>
      <c r="F333" s="143">
        <v>346000</v>
      </c>
      <c r="G333" s="132"/>
    </row>
    <row r="334" spans="1:7" s="134" customFormat="1" ht="12.75">
      <c r="A334" s="144" t="s">
        <v>693</v>
      </c>
      <c r="B334" s="145">
        <v>200</v>
      </c>
      <c r="C334" s="146" t="s">
        <v>797</v>
      </c>
      <c r="D334" s="147">
        <v>346000</v>
      </c>
      <c r="E334" s="130">
        <v>0</v>
      </c>
      <c r="F334" s="148">
        <v>346000</v>
      </c>
      <c r="G334" s="132"/>
    </row>
    <row r="335" spans="1:7" s="134" customFormat="1" ht="22.5">
      <c r="A335" s="138" t="s">
        <v>259</v>
      </c>
      <c r="B335" s="139">
        <v>200</v>
      </c>
      <c r="C335" s="140" t="s">
        <v>1487</v>
      </c>
      <c r="D335" s="141">
        <v>100000</v>
      </c>
      <c r="E335" s="142">
        <v>100000</v>
      </c>
      <c r="F335" s="143">
        <v>0</v>
      </c>
      <c r="G335" s="132"/>
    </row>
    <row r="336" spans="1:7" s="151" customFormat="1" ht="12.75">
      <c r="A336" s="138" t="s">
        <v>660</v>
      </c>
      <c r="B336" s="139">
        <v>200</v>
      </c>
      <c r="C336" s="140" t="s">
        <v>1488</v>
      </c>
      <c r="D336" s="141">
        <v>100000</v>
      </c>
      <c r="E336" s="142">
        <v>100000</v>
      </c>
      <c r="F336" s="143">
        <v>0</v>
      </c>
      <c r="G336" s="132"/>
    </row>
    <row r="337" spans="1:7" s="134" customFormat="1" ht="12.75">
      <c r="A337" s="144" t="s">
        <v>693</v>
      </c>
      <c r="B337" s="145">
        <v>200</v>
      </c>
      <c r="C337" s="146" t="s">
        <v>1489</v>
      </c>
      <c r="D337" s="147">
        <v>100000</v>
      </c>
      <c r="E337" s="130">
        <v>100000</v>
      </c>
      <c r="F337" s="148">
        <v>0</v>
      </c>
      <c r="G337" s="132"/>
    </row>
    <row r="338" spans="1:7" s="134" customFormat="1" ht="33.75">
      <c r="A338" s="138" t="s">
        <v>260</v>
      </c>
      <c r="B338" s="139">
        <v>200</v>
      </c>
      <c r="C338" s="140" t="s">
        <v>1490</v>
      </c>
      <c r="D338" s="141">
        <v>50000</v>
      </c>
      <c r="E338" s="142">
        <v>50000</v>
      </c>
      <c r="F338" s="143">
        <v>0</v>
      </c>
      <c r="G338" s="132"/>
    </row>
    <row r="339" spans="1:7" s="134" customFormat="1" ht="12.75">
      <c r="A339" s="138" t="s">
        <v>660</v>
      </c>
      <c r="B339" s="139">
        <v>200</v>
      </c>
      <c r="C339" s="140" t="s">
        <v>1491</v>
      </c>
      <c r="D339" s="141">
        <v>50000</v>
      </c>
      <c r="E339" s="142">
        <v>50000</v>
      </c>
      <c r="F339" s="143">
        <v>0</v>
      </c>
      <c r="G339" s="132"/>
    </row>
    <row r="340" spans="1:7" s="134" customFormat="1" ht="12.75">
      <c r="A340" s="144" t="s">
        <v>693</v>
      </c>
      <c r="B340" s="145">
        <v>200</v>
      </c>
      <c r="C340" s="146" t="s">
        <v>1492</v>
      </c>
      <c r="D340" s="147">
        <v>50000</v>
      </c>
      <c r="E340" s="130">
        <v>50000</v>
      </c>
      <c r="F340" s="148">
        <v>0</v>
      </c>
      <c r="G340" s="132"/>
    </row>
    <row r="341" spans="1:7" s="134" customFormat="1" ht="22.5">
      <c r="A341" s="138" t="s">
        <v>951</v>
      </c>
      <c r="B341" s="139">
        <v>200</v>
      </c>
      <c r="C341" s="140" t="s">
        <v>223</v>
      </c>
      <c r="D341" s="141">
        <v>356200</v>
      </c>
      <c r="E341" s="142">
        <v>356200</v>
      </c>
      <c r="F341" s="143">
        <v>0</v>
      </c>
      <c r="G341" s="132"/>
    </row>
    <row r="342" spans="1:7" s="134" customFormat="1" ht="12.75">
      <c r="A342" s="138" t="s">
        <v>660</v>
      </c>
      <c r="B342" s="139">
        <v>200</v>
      </c>
      <c r="C342" s="140" t="s">
        <v>224</v>
      </c>
      <c r="D342" s="141">
        <v>356200</v>
      </c>
      <c r="E342" s="142">
        <v>356200</v>
      </c>
      <c r="F342" s="143">
        <v>0</v>
      </c>
      <c r="G342" s="132"/>
    </row>
    <row r="343" spans="1:7" s="134" customFormat="1" ht="12.75">
      <c r="A343" s="144" t="s">
        <v>693</v>
      </c>
      <c r="B343" s="145">
        <v>200</v>
      </c>
      <c r="C343" s="146" t="s">
        <v>225</v>
      </c>
      <c r="D343" s="147">
        <v>356200</v>
      </c>
      <c r="E343" s="130">
        <v>356200</v>
      </c>
      <c r="F343" s="148">
        <v>0</v>
      </c>
      <c r="G343" s="132"/>
    </row>
    <row r="344" spans="1:7" s="134" customFormat="1" ht="12.75">
      <c r="A344" s="138" t="s">
        <v>1813</v>
      </c>
      <c r="B344" s="139">
        <v>200</v>
      </c>
      <c r="C344" s="140" t="s">
        <v>226</v>
      </c>
      <c r="D344" s="141">
        <v>7679355.04</v>
      </c>
      <c r="E344" s="142">
        <v>7650616.72</v>
      </c>
      <c r="F344" s="143">
        <v>28738.32</v>
      </c>
      <c r="G344" s="132"/>
    </row>
    <row r="345" spans="1:7" s="134" customFormat="1" ht="12.75">
      <c r="A345" s="138" t="s">
        <v>1876</v>
      </c>
      <c r="B345" s="139">
        <v>200</v>
      </c>
      <c r="C345" s="140" t="s">
        <v>227</v>
      </c>
      <c r="D345" s="141">
        <v>7679355.04</v>
      </c>
      <c r="E345" s="142">
        <v>7650616.72</v>
      </c>
      <c r="F345" s="143">
        <v>28738.32</v>
      </c>
      <c r="G345" s="132"/>
    </row>
    <row r="346" spans="1:7" s="151" customFormat="1" ht="12.75">
      <c r="A346" s="138" t="s">
        <v>956</v>
      </c>
      <c r="B346" s="139">
        <v>200</v>
      </c>
      <c r="C346" s="140" t="s">
        <v>291</v>
      </c>
      <c r="D346" s="141">
        <v>7168238.98</v>
      </c>
      <c r="E346" s="142">
        <v>7139500.66</v>
      </c>
      <c r="F346" s="143">
        <v>28738.32</v>
      </c>
      <c r="G346" s="132"/>
    </row>
    <row r="347" spans="1:7" s="134" customFormat="1" ht="33.75">
      <c r="A347" s="138" t="s">
        <v>654</v>
      </c>
      <c r="B347" s="139">
        <v>200</v>
      </c>
      <c r="C347" s="140" t="s">
        <v>2063</v>
      </c>
      <c r="D347" s="141">
        <v>7130608.98</v>
      </c>
      <c r="E347" s="142">
        <v>7101919.28</v>
      </c>
      <c r="F347" s="143">
        <v>28689.7</v>
      </c>
      <c r="G347" s="132"/>
    </row>
    <row r="348" spans="1:7" s="134" customFormat="1" ht="12.75">
      <c r="A348" s="138" t="s">
        <v>655</v>
      </c>
      <c r="B348" s="139">
        <v>200</v>
      </c>
      <c r="C348" s="140" t="s">
        <v>2064</v>
      </c>
      <c r="D348" s="141">
        <v>7130608.98</v>
      </c>
      <c r="E348" s="142">
        <v>7101919.28</v>
      </c>
      <c r="F348" s="143">
        <v>28689.7</v>
      </c>
      <c r="G348" s="132"/>
    </row>
    <row r="349" spans="1:7" s="134" customFormat="1" ht="12.75">
      <c r="A349" s="144" t="s">
        <v>982</v>
      </c>
      <c r="B349" s="145">
        <v>200</v>
      </c>
      <c r="C349" s="146" t="s">
        <v>2065</v>
      </c>
      <c r="D349" s="147">
        <v>5141603.62</v>
      </c>
      <c r="E349" s="130">
        <v>5141603.62</v>
      </c>
      <c r="F349" s="148">
        <v>0</v>
      </c>
      <c r="G349" s="132"/>
    </row>
    <row r="350" spans="1:7" s="134" customFormat="1" ht="22.5">
      <c r="A350" s="144" t="s">
        <v>1877</v>
      </c>
      <c r="B350" s="145">
        <v>200</v>
      </c>
      <c r="C350" s="146" t="s">
        <v>2066</v>
      </c>
      <c r="D350" s="147">
        <v>524160.5</v>
      </c>
      <c r="E350" s="130">
        <v>495470.8</v>
      </c>
      <c r="F350" s="148">
        <v>28689.7</v>
      </c>
      <c r="G350" s="132"/>
    </row>
    <row r="351" spans="1:7" s="134" customFormat="1" ht="33.75">
      <c r="A351" s="144" t="s">
        <v>983</v>
      </c>
      <c r="B351" s="145">
        <v>200</v>
      </c>
      <c r="C351" s="146" t="s">
        <v>2067</v>
      </c>
      <c r="D351" s="147">
        <v>1464844.86</v>
      </c>
      <c r="E351" s="130">
        <v>1464844.86</v>
      </c>
      <c r="F351" s="148">
        <v>0</v>
      </c>
      <c r="G351" s="132"/>
    </row>
    <row r="352" spans="1:7" s="134" customFormat="1" ht="22.5">
      <c r="A352" s="138" t="s">
        <v>1755</v>
      </c>
      <c r="B352" s="139">
        <v>200</v>
      </c>
      <c r="C352" s="140" t="s">
        <v>2068</v>
      </c>
      <c r="D352" s="141">
        <v>37630</v>
      </c>
      <c r="E352" s="142">
        <v>37581.38</v>
      </c>
      <c r="F352" s="143">
        <v>48.62</v>
      </c>
      <c r="G352" s="132"/>
    </row>
    <row r="353" spans="1:7" s="134" customFormat="1" ht="22.5">
      <c r="A353" s="138" t="s">
        <v>656</v>
      </c>
      <c r="B353" s="139">
        <v>200</v>
      </c>
      <c r="C353" s="140" t="s">
        <v>2069</v>
      </c>
      <c r="D353" s="141">
        <v>37630</v>
      </c>
      <c r="E353" s="142">
        <v>37581.38</v>
      </c>
      <c r="F353" s="143">
        <v>48.62</v>
      </c>
      <c r="G353" s="132"/>
    </row>
    <row r="354" spans="1:7" s="134" customFormat="1" ht="22.5">
      <c r="A354" s="144" t="s">
        <v>1520</v>
      </c>
      <c r="B354" s="145">
        <v>200</v>
      </c>
      <c r="C354" s="146" t="s">
        <v>2070</v>
      </c>
      <c r="D354" s="147">
        <v>37630</v>
      </c>
      <c r="E354" s="130">
        <v>37581.38</v>
      </c>
      <c r="F354" s="148">
        <v>48.62</v>
      </c>
      <c r="G354" s="132"/>
    </row>
    <row r="355" spans="1:7" s="134" customFormat="1" ht="45">
      <c r="A355" s="150" t="s">
        <v>1473</v>
      </c>
      <c r="B355" s="139">
        <v>200</v>
      </c>
      <c r="C355" s="140" t="s">
        <v>2071</v>
      </c>
      <c r="D355" s="141">
        <v>511116.06</v>
      </c>
      <c r="E355" s="142">
        <v>511116.06</v>
      </c>
      <c r="F355" s="143">
        <v>0</v>
      </c>
      <c r="G355" s="132"/>
    </row>
    <row r="356" spans="1:7" s="134" customFormat="1" ht="33.75">
      <c r="A356" s="138" t="s">
        <v>654</v>
      </c>
      <c r="B356" s="139">
        <v>200</v>
      </c>
      <c r="C356" s="140" t="s">
        <v>2072</v>
      </c>
      <c r="D356" s="141">
        <v>511116.06</v>
      </c>
      <c r="E356" s="142">
        <v>511116.06</v>
      </c>
      <c r="F356" s="143">
        <v>0</v>
      </c>
      <c r="G356" s="132"/>
    </row>
    <row r="357" spans="1:7" s="134" customFormat="1" ht="12.75">
      <c r="A357" s="138" t="s">
        <v>655</v>
      </c>
      <c r="B357" s="139">
        <v>200</v>
      </c>
      <c r="C357" s="140" t="s">
        <v>2073</v>
      </c>
      <c r="D357" s="141">
        <v>511116.06</v>
      </c>
      <c r="E357" s="142">
        <v>511116.06</v>
      </c>
      <c r="F357" s="143">
        <v>0</v>
      </c>
      <c r="G357" s="132"/>
    </row>
    <row r="358" spans="1:7" s="151" customFormat="1" ht="12.75">
      <c r="A358" s="144" t="s">
        <v>982</v>
      </c>
      <c r="B358" s="145">
        <v>200</v>
      </c>
      <c r="C358" s="146" t="s">
        <v>2074</v>
      </c>
      <c r="D358" s="147">
        <v>395221</v>
      </c>
      <c r="E358" s="130">
        <v>395221</v>
      </c>
      <c r="F358" s="148">
        <v>0</v>
      </c>
      <c r="G358" s="132"/>
    </row>
    <row r="359" spans="1:7" s="134" customFormat="1" ht="33.75">
      <c r="A359" s="144" t="s">
        <v>983</v>
      </c>
      <c r="B359" s="145">
        <v>200</v>
      </c>
      <c r="C359" s="146" t="s">
        <v>2075</v>
      </c>
      <c r="D359" s="147">
        <v>115895.06</v>
      </c>
      <c r="E359" s="130">
        <v>115895.06</v>
      </c>
      <c r="F359" s="148">
        <v>0</v>
      </c>
      <c r="G359" s="132"/>
    </row>
    <row r="360" spans="1:7" s="134" customFormat="1" ht="12.75">
      <c r="A360" s="138" t="s">
        <v>303</v>
      </c>
      <c r="B360" s="139">
        <v>200</v>
      </c>
      <c r="C360" s="140" t="s">
        <v>324</v>
      </c>
      <c r="D360" s="141">
        <v>6243.44</v>
      </c>
      <c r="E360" s="142">
        <v>6243.44</v>
      </c>
      <c r="F360" s="143">
        <v>0</v>
      </c>
      <c r="G360" s="132"/>
    </row>
    <row r="361" spans="1:7" s="151" customFormat="1" ht="12.75">
      <c r="A361" s="138" t="s">
        <v>304</v>
      </c>
      <c r="B361" s="139">
        <v>200</v>
      </c>
      <c r="C361" s="140" t="s">
        <v>325</v>
      </c>
      <c r="D361" s="141">
        <v>6243.44</v>
      </c>
      <c r="E361" s="142">
        <v>6243.44</v>
      </c>
      <c r="F361" s="143">
        <v>0</v>
      </c>
      <c r="G361" s="132"/>
    </row>
    <row r="362" spans="1:7" s="134" customFormat="1" ht="12.75">
      <c r="A362" s="138" t="s">
        <v>1876</v>
      </c>
      <c r="B362" s="139">
        <v>200</v>
      </c>
      <c r="C362" s="140" t="s">
        <v>326</v>
      </c>
      <c r="D362" s="141">
        <v>6243.44</v>
      </c>
      <c r="E362" s="142">
        <v>6243.44</v>
      </c>
      <c r="F362" s="143">
        <v>0</v>
      </c>
      <c r="G362" s="132"/>
    </row>
    <row r="363" spans="1:7" s="134" customFormat="1" ht="12.75">
      <c r="A363" s="138" t="s">
        <v>956</v>
      </c>
      <c r="B363" s="139">
        <v>200</v>
      </c>
      <c r="C363" s="140" t="s">
        <v>327</v>
      </c>
      <c r="D363" s="141">
        <v>6243.44</v>
      </c>
      <c r="E363" s="142">
        <v>6243.44</v>
      </c>
      <c r="F363" s="143">
        <v>0</v>
      </c>
      <c r="G363" s="132"/>
    </row>
    <row r="364" spans="1:7" s="134" customFormat="1" ht="22.5">
      <c r="A364" s="138" t="s">
        <v>1755</v>
      </c>
      <c r="B364" s="139">
        <v>200</v>
      </c>
      <c r="C364" s="140" t="s">
        <v>328</v>
      </c>
      <c r="D364" s="141">
        <v>3243.44</v>
      </c>
      <c r="E364" s="142">
        <v>3243.44</v>
      </c>
      <c r="F364" s="143">
        <v>0</v>
      </c>
      <c r="G364" s="132"/>
    </row>
    <row r="365" spans="1:7" s="134" customFormat="1" ht="22.5">
      <c r="A365" s="138" t="s">
        <v>656</v>
      </c>
      <c r="B365" s="139">
        <v>200</v>
      </c>
      <c r="C365" s="140" t="s">
        <v>329</v>
      </c>
      <c r="D365" s="141">
        <v>3243.44</v>
      </c>
      <c r="E365" s="142">
        <v>3243.44</v>
      </c>
      <c r="F365" s="143">
        <v>0</v>
      </c>
      <c r="G365" s="132"/>
    </row>
    <row r="366" spans="1:7" s="134" customFormat="1" ht="22.5">
      <c r="A366" s="144" t="s">
        <v>1520</v>
      </c>
      <c r="B366" s="145">
        <v>200</v>
      </c>
      <c r="C366" s="146" t="s">
        <v>330</v>
      </c>
      <c r="D366" s="147">
        <v>3243.44</v>
      </c>
      <c r="E366" s="130">
        <v>3243.44</v>
      </c>
      <c r="F366" s="148">
        <v>0</v>
      </c>
      <c r="G366" s="132"/>
    </row>
    <row r="367" spans="1:7" s="151" customFormat="1" ht="12.75">
      <c r="A367" s="138" t="s">
        <v>657</v>
      </c>
      <c r="B367" s="139">
        <v>200</v>
      </c>
      <c r="C367" s="140" t="s">
        <v>331</v>
      </c>
      <c r="D367" s="141">
        <v>3000</v>
      </c>
      <c r="E367" s="142">
        <v>3000</v>
      </c>
      <c r="F367" s="143">
        <v>0</v>
      </c>
      <c r="G367" s="132"/>
    </row>
    <row r="368" spans="1:7" s="134" customFormat="1" ht="12.75">
      <c r="A368" s="138" t="s">
        <v>658</v>
      </c>
      <c r="B368" s="139">
        <v>200</v>
      </c>
      <c r="C368" s="140" t="s">
        <v>332</v>
      </c>
      <c r="D368" s="141">
        <v>3000</v>
      </c>
      <c r="E368" s="142">
        <v>3000</v>
      </c>
      <c r="F368" s="143">
        <v>0</v>
      </c>
      <c r="G368" s="132"/>
    </row>
    <row r="369" spans="1:7" s="134" customFormat="1" ht="12.75">
      <c r="A369" s="144" t="s">
        <v>1718</v>
      </c>
      <c r="B369" s="145">
        <v>200</v>
      </c>
      <c r="C369" s="146" t="s">
        <v>333</v>
      </c>
      <c r="D369" s="147">
        <v>1600</v>
      </c>
      <c r="E369" s="130">
        <v>1600</v>
      </c>
      <c r="F369" s="148">
        <v>0</v>
      </c>
      <c r="G369" s="132"/>
    </row>
    <row r="370" spans="1:7" s="151" customFormat="1" ht="12.75">
      <c r="A370" s="144" t="s">
        <v>1993</v>
      </c>
      <c r="B370" s="145">
        <v>200</v>
      </c>
      <c r="C370" s="146" t="s">
        <v>1432</v>
      </c>
      <c r="D370" s="147">
        <v>1400</v>
      </c>
      <c r="E370" s="130">
        <v>1400</v>
      </c>
      <c r="F370" s="148">
        <v>0</v>
      </c>
      <c r="G370" s="132"/>
    </row>
    <row r="371" spans="1:7" s="134" customFormat="1" ht="12.75">
      <c r="A371" s="138" t="s">
        <v>1969</v>
      </c>
      <c r="B371" s="139">
        <v>200</v>
      </c>
      <c r="C371" s="140" t="s">
        <v>2076</v>
      </c>
      <c r="D371" s="141">
        <v>26028864.8</v>
      </c>
      <c r="E371" s="142">
        <v>25048437.8</v>
      </c>
      <c r="F371" s="143">
        <v>980427</v>
      </c>
      <c r="G371" s="132"/>
    </row>
    <row r="372" spans="1:7" s="134" customFormat="1" ht="12.75">
      <c r="A372" s="138" t="s">
        <v>538</v>
      </c>
      <c r="B372" s="139">
        <v>200</v>
      </c>
      <c r="C372" s="140" t="s">
        <v>2077</v>
      </c>
      <c r="D372" s="141">
        <v>26028864.8</v>
      </c>
      <c r="E372" s="142">
        <v>25048437.8</v>
      </c>
      <c r="F372" s="143">
        <v>980427</v>
      </c>
      <c r="G372" s="132"/>
    </row>
    <row r="373" spans="1:7" s="134" customFormat="1" ht="33.75">
      <c r="A373" s="138" t="s">
        <v>1769</v>
      </c>
      <c r="B373" s="139">
        <v>200</v>
      </c>
      <c r="C373" s="140" t="s">
        <v>2078</v>
      </c>
      <c r="D373" s="141">
        <v>15566300</v>
      </c>
      <c r="E373" s="142">
        <v>15354541</v>
      </c>
      <c r="F373" s="143">
        <v>211759</v>
      </c>
      <c r="G373" s="132"/>
    </row>
    <row r="374" spans="1:7" s="134" customFormat="1" ht="22.5">
      <c r="A374" s="138" t="s">
        <v>1988</v>
      </c>
      <c r="B374" s="139">
        <v>200</v>
      </c>
      <c r="C374" s="140" t="s">
        <v>2079</v>
      </c>
      <c r="D374" s="141">
        <v>14514300</v>
      </c>
      <c r="E374" s="142">
        <v>14302541</v>
      </c>
      <c r="F374" s="143">
        <v>211759</v>
      </c>
      <c r="G374" s="132"/>
    </row>
    <row r="375" spans="1:7" s="134" customFormat="1" ht="12.75">
      <c r="A375" s="138" t="s">
        <v>661</v>
      </c>
      <c r="B375" s="139">
        <v>200</v>
      </c>
      <c r="C375" s="140" t="s">
        <v>2080</v>
      </c>
      <c r="D375" s="141">
        <v>14514300</v>
      </c>
      <c r="E375" s="142">
        <v>14302541</v>
      </c>
      <c r="F375" s="143">
        <v>211759</v>
      </c>
      <c r="G375" s="132"/>
    </row>
    <row r="376" spans="1:7" s="134" customFormat="1" ht="22.5">
      <c r="A376" s="138" t="s">
        <v>662</v>
      </c>
      <c r="B376" s="139">
        <v>200</v>
      </c>
      <c r="C376" s="140" t="s">
        <v>151</v>
      </c>
      <c r="D376" s="141">
        <v>14514300</v>
      </c>
      <c r="E376" s="142">
        <v>14302541</v>
      </c>
      <c r="F376" s="143">
        <v>211759</v>
      </c>
      <c r="G376" s="132"/>
    </row>
    <row r="377" spans="1:7" s="134" customFormat="1" ht="12.75">
      <c r="A377" s="144" t="s">
        <v>952</v>
      </c>
      <c r="B377" s="145">
        <v>200</v>
      </c>
      <c r="C377" s="146" t="s">
        <v>152</v>
      </c>
      <c r="D377" s="147">
        <v>14514300</v>
      </c>
      <c r="E377" s="130">
        <v>14302541</v>
      </c>
      <c r="F377" s="148">
        <v>211759</v>
      </c>
      <c r="G377" s="132"/>
    </row>
    <row r="378" spans="1:7" s="134" customFormat="1" ht="56.25">
      <c r="A378" s="150" t="s">
        <v>1484</v>
      </c>
      <c r="B378" s="139">
        <v>200</v>
      </c>
      <c r="C378" s="140" t="s">
        <v>153</v>
      </c>
      <c r="D378" s="141">
        <v>1052000</v>
      </c>
      <c r="E378" s="142">
        <v>1052000</v>
      </c>
      <c r="F378" s="143">
        <v>0</v>
      </c>
      <c r="G378" s="132"/>
    </row>
    <row r="379" spans="1:7" s="151" customFormat="1" ht="56.25">
      <c r="A379" s="150" t="s">
        <v>1485</v>
      </c>
      <c r="B379" s="139">
        <v>200</v>
      </c>
      <c r="C379" s="140" t="s">
        <v>154</v>
      </c>
      <c r="D379" s="141">
        <v>1052000</v>
      </c>
      <c r="E379" s="142">
        <v>1052000</v>
      </c>
      <c r="F379" s="143">
        <v>0</v>
      </c>
      <c r="G379" s="132"/>
    </row>
    <row r="380" spans="1:7" s="134" customFormat="1" ht="12.75">
      <c r="A380" s="138" t="s">
        <v>661</v>
      </c>
      <c r="B380" s="139">
        <v>200</v>
      </c>
      <c r="C380" s="140" t="s">
        <v>155</v>
      </c>
      <c r="D380" s="141">
        <v>1052000</v>
      </c>
      <c r="E380" s="142">
        <v>1052000</v>
      </c>
      <c r="F380" s="143">
        <v>0</v>
      </c>
      <c r="G380" s="132"/>
    </row>
    <row r="381" spans="1:7" s="134" customFormat="1" ht="22.5">
      <c r="A381" s="138" t="s">
        <v>662</v>
      </c>
      <c r="B381" s="139">
        <v>200</v>
      </c>
      <c r="C381" s="140" t="s">
        <v>334</v>
      </c>
      <c r="D381" s="141">
        <v>1052000</v>
      </c>
      <c r="E381" s="142">
        <v>1052000</v>
      </c>
      <c r="F381" s="143">
        <v>0</v>
      </c>
      <c r="G381" s="132"/>
    </row>
    <row r="382" spans="1:7" s="151" customFormat="1" ht="12.75">
      <c r="A382" s="144" t="s">
        <v>952</v>
      </c>
      <c r="B382" s="145">
        <v>200</v>
      </c>
      <c r="C382" s="146" t="s">
        <v>335</v>
      </c>
      <c r="D382" s="147">
        <v>1052000</v>
      </c>
      <c r="E382" s="130">
        <v>1052000</v>
      </c>
      <c r="F382" s="148">
        <v>0</v>
      </c>
      <c r="G382" s="132"/>
    </row>
    <row r="383" spans="1:7" s="151" customFormat="1" ht="45">
      <c r="A383" s="150" t="s">
        <v>1476</v>
      </c>
      <c r="B383" s="139">
        <v>200</v>
      </c>
      <c r="C383" s="140" t="s">
        <v>156</v>
      </c>
      <c r="D383" s="141">
        <v>5014200</v>
      </c>
      <c r="E383" s="142">
        <v>4640812</v>
      </c>
      <c r="F383" s="143">
        <v>373388</v>
      </c>
      <c r="G383" s="132"/>
    </row>
    <row r="384" spans="1:7" s="151" customFormat="1" ht="45">
      <c r="A384" s="138" t="s">
        <v>1652</v>
      </c>
      <c r="B384" s="139">
        <v>200</v>
      </c>
      <c r="C384" s="140" t="s">
        <v>157</v>
      </c>
      <c r="D384" s="141">
        <v>1110300</v>
      </c>
      <c r="E384" s="142">
        <v>1038305.14</v>
      </c>
      <c r="F384" s="143">
        <v>71994.86</v>
      </c>
      <c r="G384" s="132"/>
    </row>
    <row r="385" spans="1:7" s="134" customFormat="1" ht="12.75">
      <c r="A385" s="138" t="s">
        <v>661</v>
      </c>
      <c r="B385" s="139">
        <v>200</v>
      </c>
      <c r="C385" s="140" t="s">
        <v>158</v>
      </c>
      <c r="D385" s="141">
        <v>1110300</v>
      </c>
      <c r="E385" s="142">
        <v>1038305.14</v>
      </c>
      <c r="F385" s="143">
        <v>71994.86</v>
      </c>
      <c r="G385" s="132"/>
    </row>
    <row r="386" spans="1:7" s="134" customFormat="1" ht="22.5">
      <c r="A386" s="138" t="s">
        <v>662</v>
      </c>
      <c r="B386" s="139">
        <v>200</v>
      </c>
      <c r="C386" s="140" t="s">
        <v>159</v>
      </c>
      <c r="D386" s="141">
        <v>1110300</v>
      </c>
      <c r="E386" s="142">
        <v>1038305.14</v>
      </c>
      <c r="F386" s="143">
        <v>71994.86</v>
      </c>
      <c r="G386" s="132"/>
    </row>
    <row r="387" spans="1:7" s="134" customFormat="1" ht="22.5">
      <c r="A387" s="144" t="s">
        <v>1539</v>
      </c>
      <c r="B387" s="145">
        <v>200</v>
      </c>
      <c r="C387" s="146" t="s">
        <v>160</v>
      </c>
      <c r="D387" s="147">
        <v>1110300</v>
      </c>
      <c r="E387" s="130">
        <v>1038305.14</v>
      </c>
      <c r="F387" s="148">
        <v>71994.86</v>
      </c>
      <c r="G387" s="132"/>
    </row>
    <row r="388" spans="1:7" s="134" customFormat="1" ht="78.75">
      <c r="A388" s="150" t="s">
        <v>1733</v>
      </c>
      <c r="B388" s="139">
        <v>200</v>
      </c>
      <c r="C388" s="140" t="s">
        <v>161</v>
      </c>
      <c r="D388" s="141">
        <v>945900</v>
      </c>
      <c r="E388" s="142">
        <v>931009.36</v>
      </c>
      <c r="F388" s="143">
        <v>14890.64</v>
      </c>
      <c r="G388" s="132"/>
    </row>
    <row r="389" spans="1:7" s="134" customFormat="1" ht="22.5">
      <c r="A389" s="138" t="s">
        <v>1755</v>
      </c>
      <c r="B389" s="139">
        <v>200</v>
      </c>
      <c r="C389" s="140" t="s">
        <v>162</v>
      </c>
      <c r="D389" s="141">
        <v>945900</v>
      </c>
      <c r="E389" s="142">
        <v>931009.36</v>
      </c>
      <c r="F389" s="143">
        <v>14890.64</v>
      </c>
      <c r="G389" s="132"/>
    </row>
    <row r="390" spans="1:7" s="134" customFormat="1" ht="22.5">
      <c r="A390" s="138" t="s">
        <v>656</v>
      </c>
      <c r="B390" s="139">
        <v>200</v>
      </c>
      <c r="C390" s="140" t="s">
        <v>163</v>
      </c>
      <c r="D390" s="141">
        <v>945900</v>
      </c>
      <c r="E390" s="142">
        <v>931009.36</v>
      </c>
      <c r="F390" s="143">
        <v>14890.64</v>
      </c>
      <c r="G390" s="132"/>
    </row>
    <row r="391" spans="1:7" s="134" customFormat="1" ht="22.5">
      <c r="A391" s="144" t="s">
        <v>1520</v>
      </c>
      <c r="B391" s="145">
        <v>200</v>
      </c>
      <c r="C391" s="146" t="s">
        <v>164</v>
      </c>
      <c r="D391" s="147">
        <v>945900</v>
      </c>
      <c r="E391" s="130">
        <v>931009.36</v>
      </c>
      <c r="F391" s="148">
        <v>14890.64</v>
      </c>
      <c r="G391" s="132"/>
    </row>
    <row r="392" spans="1:7" s="134" customFormat="1" ht="45">
      <c r="A392" s="138" t="s">
        <v>1989</v>
      </c>
      <c r="B392" s="139">
        <v>200</v>
      </c>
      <c r="C392" s="140" t="s">
        <v>165</v>
      </c>
      <c r="D392" s="141">
        <v>1322000</v>
      </c>
      <c r="E392" s="142">
        <v>1045505</v>
      </c>
      <c r="F392" s="143">
        <v>276495</v>
      </c>
      <c r="G392" s="132"/>
    </row>
    <row r="393" spans="1:7" s="151" customFormat="1" ht="12.75">
      <c r="A393" s="138" t="s">
        <v>661</v>
      </c>
      <c r="B393" s="139">
        <v>200</v>
      </c>
      <c r="C393" s="140" t="s">
        <v>166</v>
      </c>
      <c r="D393" s="141">
        <v>1322000</v>
      </c>
      <c r="E393" s="142">
        <v>1045505</v>
      </c>
      <c r="F393" s="143">
        <v>276495</v>
      </c>
      <c r="G393" s="132"/>
    </row>
    <row r="394" spans="1:7" s="134" customFormat="1" ht="22.5">
      <c r="A394" s="138" t="s">
        <v>662</v>
      </c>
      <c r="B394" s="139">
        <v>200</v>
      </c>
      <c r="C394" s="140" t="s">
        <v>167</v>
      </c>
      <c r="D394" s="141">
        <v>1322000</v>
      </c>
      <c r="E394" s="142">
        <v>1045505</v>
      </c>
      <c r="F394" s="143">
        <v>276495</v>
      </c>
      <c r="G394" s="132"/>
    </row>
    <row r="395" spans="1:7" s="151" customFormat="1" ht="22.5">
      <c r="A395" s="144" t="s">
        <v>1539</v>
      </c>
      <c r="B395" s="145">
        <v>200</v>
      </c>
      <c r="C395" s="146" t="s">
        <v>168</v>
      </c>
      <c r="D395" s="147">
        <v>1322000</v>
      </c>
      <c r="E395" s="130">
        <v>1045505</v>
      </c>
      <c r="F395" s="148">
        <v>276495</v>
      </c>
      <c r="G395" s="132"/>
    </row>
    <row r="396" spans="1:7" s="151" customFormat="1" ht="45">
      <c r="A396" s="138" t="s">
        <v>1582</v>
      </c>
      <c r="B396" s="139">
        <v>200</v>
      </c>
      <c r="C396" s="140" t="s">
        <v>169</v>
      </c>
      <c r="D396" s="141">
        <v>1636000</v>
      </c>
      <c r="E396" s="142">
        <v>1625992.5</v>
      </c>
      <c r="F396" s="143">
        <v>10007.5</v>
      </c>
      <c r="G396" s="132"/>
    </row>
    <row r="397" spans="1:7" s="134" customFormat="1" ht="22.5">
      <c r="A397" s="138" t="s">
        <v>1755</v>
      </c>
      <c r="B397" s="139">
        <v>200</v>
      </c>
      <c r="C397" s="140" t="s">
        <v>170</v>
      </c>
      <c r="D397" s="141">
        <v>1636000</v>
      </c>
      <c r="E397" s="142">
        <v>1625992.5</v>
      </c>
      <c r="F397" s="143">
        <v>10007.5</v>
      </c>
      <c r="G397" s="132"/>
    </row>
    <row r="398" spans="1:7" s="134" customFormat="1" ht="22.5">
      <c r="A398" s="138" t="s">
        <v>656</v>
      </c>
      <c r="B398" s="139">
        <v>200</v>
      </c>
      <c r="C398" s="140" t="s">
        <v>171</v>
      </c>
      <c r="D398" s="141">
        <v>1636000</v>
      </c>
      <c r="E398" s="142">
        <v>1625992.5</v>
      </c>
      <c r="F398" s="143">
        <v>10007.5</v>
      </c>
      <c r="G398" s="132"/>
    </row>
    <row r="399" spans="1:7" s="134" customFormat="1" ht="22.5">
      <c r="A399" s="144" t="s">
        <v>1520</v>
      </c>
      <c r="B399" s="145">
        <v>200</v>
      </c>
      <c r="C399" s="146" t="s">
        <v>172</v>
      </c>
      <c r="D399" s="147">
        <v>1636000</v>
      </c>
      <c r="E399" s="130">
        <v>1625992.5</v>
      </c>
      <c r="F399" s="148">
        <v>10007.5</v>
      </c>
      <c r="G399" s="132"/>
    </row>
    <row r="400" spans="1:7" s="134" customFormat="1" ht="12.75">
      <c r="A400" s="138" t="s">
        <v>1876</v>
      </c>
      <c r="B400" s="139">
        <v>200</v>
      </c>
      <c r="C400" s="140" t="s">
        <v>173</v>
      </c>
      <c r="D400" s="141">
        <v>5448364.8</v>
      </c>
      <c r="E400" s="142">
        <v>5053084.8</v>
      </c>
      <c r="F400" s="143">
        <v>395280</v>
      </c>
      <c r="G400" s="132"/>
    </row>
    <row r="401" spans="1:7" s="134" customFormat="1" ht="12.75">
      <c r="A401" s="138" t="s">
        <v>687</v>
      </c>
      <c r="B401" s="139">
        <v>200</v>
      </c>
      <c r="C401" s="140" t="s">
        <v>174</v>
      </c>
      <c r="D401" s="141">
        <v>2300000</v>
      </c>
      <c r="E401" s="142">
        <v>2300000</v>
      </c>
      <c r="F401" s="143">
        <v>0</v>
      </c>
      <c r="G401" s="132"/>
    </row>
    <row r="402" spans="1:7" s="134" customFormat="1" ht="12.75">
      <c r="A402" s="138" t="s">
        <v>661</v>
      </c>
      <c r="B402" s="139">
        <v>200</v>
      </c>
      <c r="C402" s="140" t="s">
        <v>175</v>
      </c>
      <c r="D402" s="141">
        <v>2300000</v>
      </c>
      <c r="E402" s="142">
        <v>2300000</v>
      </c>
      <c r="F402" s="143">
        <v>0</v>
      </c>
      <c r="G402" s="132"/>
    </row>
    <row r="403" spans="1:7" s="134" customFormat="1" ht="22.5">
      <c r="A403" s="138" t="s">
        <v>662</v>
      </c>
      <c r="B403" s="139">
        <v>200</v>
      </c>
      <c r="C403" s="140" t="s">
        <v>176</v>
      </c>
      <c r="D403" s="141">
        <v>2300000</v>
      </c>
      <c r="E403" s="142">
        <v>2300000</v>
      </c>
      <c r="F403" s="143">
        <v>0</v>
      </c>
      <c r="G403" s="132"/>
    </row>
    <row r="404" spans="1:7" s="134" customFormat="1" ht="22.5">
      <c r="A404" s="144" t="s">
        <v>1539</v>
      </c>
      <c r="B404" s="145">
        <v>200</v>
      </c>
      <c r="C404" s="146" t="s">
        <v>177</v>
      </c>
      <c r="D404" s="147">
        <v>2300000</v>
      </c>
      <c r="E404" s="130">
        <v>2300000</v>
      </c>
      <c r="F404" s="148">
        <v>0</v>
      </c>
      <c r="G404" s="132"/>
    </row>
    <row r="405" spans="1:7" s="134" customFormat="1" ht="22.5">
      <c r="A405" s="138" t="s">
        <v>261</v>
      </c>
      <c r="B405" s="139">
        <v>200</v>
      </c>
      <c r="C405" s="140" t="s">
        <v>336</v>
      </c>
      <c r="D405" s="141">
        <v>1130618.6</v>
      </c>
      <c r="E405" s="142">
        <v>735338.6</v>
      </c>
      <c r="F405" s="143">
        <v>395280</v>
      </c>
      <c r="G405" s="132"/>
    </row>
    <row r="406" spans="1:7" s="134" customFormat="1" ht="12.75">
      <c r="A406" s="138" t="s">
        <v>661</v>
      </c>
      <c r="B406" s="139">
        <v>200</v>
      </c>
      <c r="C406" s="140" t="s">
        <v>337</v>
      </c>
      <c r="D406" s="141">
        <v>1130618.6</v>
      </c>
      <c r="E406" s="142">
        <v>735338.6</v>
      </c>
      <c r="F406" s="143">
        <v>395280</v>
      </c>
      <c r="G406" s="132"/>
    </row>
    <row r="407" spans="1:7" s="151" customFormat="1" ht="22.5">
      <c r="A407" s="138" t="s">
        <v>662</v>
      </c>
      <c r="B407" s="139">
        <v>200</v>
      </c>
      <c r="C407" s="140" t="s">
        <v>338</v>
      </c>
      <c r="D407" s="141">
        <v>1130618.6</v>
      </c>
      <c r="E407" s="142">
        <v>735338.6</v>
      </c>
      <c r="F407" s="143">
        <v>395280</v>
      </c>
      <c r="G407" s="132"/>
    </row>
    <row r="408" spans="1:7" s="134" customFormat="1" ht="12.75">
      <c r="A408" s="144" t="s">
        <v>952</v>
      </c>
      <c r="B408" s="145">
        <v>200</v>
      </c>
      <c r="C408" s="146" t="s">
        <v>339</v>
      </c>
      <c r="D408" s="147">
        <v>1130618.6</v>
      </c>
      <c r="E408" s="130">
        <v>735338.6</v>
      </c>
      <c r="F408" s="148">
        <v>395280</v>
      </c>
      <c r="G408" s="132"/>
    </row>
    <row r="409" spans="1:7" s="151" customFormat="1" ht="22.5">
      <c r="A409" s="138" t="s">
        <v>1839</v>
      </c>
      <c r="B409" s="139">
        <v>200</v>
      </c>
      <c r="C409" s="140" t="s">
        <v>178</v>
      </c>
      <c r="D409" s="141">
        <v>390038.4</v>
      </c>
      <c r="E409" s="142">
        <v>390038.4</v>
      </c>
      <c r="F409" s="143">
        <v>0</v>
      </c>
      <c r="G409" s="132"/>
    </row>
    <row r="410" spans="1:7" s="134" customFormat="1" ht="12.75">
      <c r="A410" s="138" t="s">
        <v>661</v>
      </c>
      <c r="B410" s="139">
        <v>200</v>
      </c>
      <c r="C410" s="140" t="s">
        <v>179</v>
      </c>
      <c r="D410" s="141">
        <v>390038.4</v>
      </c>
      <c r="E410" s="142">
        <v>390038.4</v>
      </c>
      <c r="F410" s="143">
        <v>0</v>
      </c>
      <c r="G410" s="132"/>
    </row>
    <row r="411" spans="1:7" s="134" customFormat="1" ht="22.5">
      <c r="A411" s="138" t="s">
        <v>662</v>
      </c>
      <c r="B411" s="139">
        <v>200</v>
      </c>
      <c r="C411" s="140" t="s">
        <v>180</v>
      </c>
      <c r="D411" s="141">
        <v>390038.4</v>
      </c>
      <c r="E411" s="142">
        <v>390038.4</v>
      </c>
      <c r="F411" s="143">
        <v>0</v>
      </c>
      <c r="G411" s="132"/>
    </row>
    <row r="412" spans="1:7" s="151" customFormat="1" ht="12.75">
      <c r="A412" s="144" t="s">
        <v>952</v>
      </c>
      <c r="B412" s="145">
        <v>200</v>
      </c>
      <c r="C412" s="146" t="s">
        <v>340</v>
      </c>
      <c r="D412" s="147">
        <v>390038.4</v>
      </c>
      <c r="E412" s="130">
        <v>390038.4</v>
      </c>
      <c r="F412" s="148">
        <v>0</v>
      </c>
      <c r="G412" s="132"/>
    </row>
    <row r="413" spans="1:7" s="134" customFormat="1" ht="22.5">
      <c r="A413" s="138" t="s">
        <v>1839</v>
      </c>
      <c r="B413" s="139">
        <v>200</v>
      </c>
      <c r="C413" s="140" t="s">
        <v>1493</v>
      </c>
      <c r="D413" s="141">
        <v>1627707.8</v>
      </c>
      <c r="E413" s="142">
        <v>1627707.8</v>
      </c>
      <c r="F413" s="143">
        <v>0</v>
      </c>
      <c r="G413" s="132"/>
    </row>
    <row r="414" spans="1:7" s="151" customFormat="1" ht="12.75">
      <c r="A414" s="138" t="s">
        <v>661</v>
      </c>
      <c r="B414" s="139">
        <v>200</v>
      </c>
      <c r="C414" s="140" t="s">
        <v>1494</v>
      </c>
      <c r="D414" s="141">
        <v>1627707.8</v>
      </c>
      <c r="E414" s="142">
        <v>1627707.8</v>
      </c>
      <c r="F414" s="143">
        <v>0</v>
      </c>
      <c r="G414" s="132"/>
    </row>
    <row r="415" spans="1:7" s="134" customFormat="1" ht="22.5">
      <c r="A415" s="138" t="s">
        <v>662</v>
      </c>
      <c r="B415" s="139">
        <v>200</v>
      </c>
      <c r="C415" s="140" t="s">
        <v>1495</v>
      </c>
      <c r="D415" s="141">
        <v>1627707.8</v>
      </c>
      <c r="E415" s="142">
        <v>1627707.8</v>
      </c>
      <c r="F415" s="143">
        <v>0</v>
      </c>
      <c r="G415" s="132"/>
    </row>
    <row r="416" spans="1:7" s="134" customFormat="1" ht="12.75">
      <c r="A416" s="144" t="s">
        <v>952</v>
      </c>
      <c r="B416" s="145">
        <v>200</v>
      </c>
      <c r="C416" s="146" t="s">
        <v>798</v>
      </c>
      <c r="D416" s="147">
        <v>1627707.8</v>
      </c>
      <c r="E416" s="130">
        <v>1627707.8</v>
      </c>
      <c r="F416" s="148">
        <v>0</v>
      </c>
      <c r="G416" s="132"/>
    </row>
    <row r="417" spans="1:7" s="134" customFormat="1" ht="12.75">
      <c r="A417" s="138" t="s">
        <v>1636</v>
      </c>
      <c r="B417" s="139">
        <v>200</v>
      </c>
      <c r="C417" s="140" t="s">
        <v>1734</v>
      </c>
      <c r="D417" s="141">
        <v>56253777.03</v>
      </c>
      <c r="E417" s="142">
        <v>56253754.11</v>
      </c>
      <c r="F417" s="143">
        <v>22.92</v>
      </c>
      <c r="G417" s="132"/>
    </row>
    <row r="418" spans="1:7" s="134" customFormat="1" ht="12.75">
      <c r="A418" s="138" t="s">
        <v>1586</v>
      </c>
      <c r="B418" s="139">
        <v>200</v>
      </c>
      <c r="C418" s="140" t="s">
        <v>1735</v>
      </c>
      <c r="D418" s="141">
        <v>50124089.03</v>
      </c>
      <c r="E418" s="142">
        <v>50124089.03</v>
      </c>
      <c r="F418" s="143">
        <v>0</v>
      </c>
      <c r="G418" s="132"/>
    </row>
    <row r="419" spans="1:7" s="134" customFormat="1" ht="33.75">
      <c r="A419" s="138" t="s">
        <v>1841</v>
      </c>
      <c r="B419" s="139">
        <v>200</v>
      </c>
      <c r="C419" s="140" t="s">
        <v>1736</v>
      </c>
      <c r="D419" s="141">
        <v>50124089.03</v>
      </c>
      <c r="E419" s="142">
        <v>50124089.03</v>
      </c>
      <c r="F419" s="143">
        <v>0</v>
      </c>
      <c r="G419" s="132"/>
    </row>
    <row r="420" spans="1:7" s="134" customFormat="1" ht="22.5">
      <c r="A420" s="138" t="s">
        <v>1580</v>
      </c>
      <c r="B420" s="139">
        <v>200</v>
      </c>
      <c r="C420" s="140" t="s">
        <v>1737</v>
      </c>
      <c r="D420" s="141">
        <v>49626589.03</v>
      </c>
      <c r="E420" s="142">
        <v>49626589.03</v>
      </c>
      <c r="F420" s="143">
        <v>0</v>
      </c>
      <c r="G420" s="132"/>
    </row>
    <row r="421" spans="1:7" s="134" customFormat="1" ht="22.5">
      <c r="A421" s="138" t="s">
        <v>664</v>
      </c>
      <c r="B421" s="139">
        <v>200</v>
      </c>
      <c r="C421" s="140" t="s">
        <v>1738</v>
      </c>
      <c r="D421" s="141">
        <v>49626589.03</v>
      </c>
      <c r="E421" s="142">
        <v>49626589.03</v>
      </c>
      <c r="F421" s="143">
        <v>0</v>
      </c>
      <c r="G421" s="132"/>
    </row>
    <row r="422" spans="1:7" s="134" customFormat="1" ht="12.75">
      <c r="A422" s="138" t="s">
        <v>665</v>
      </c>
      <c r="B422" s="139">
        <v>200</v>
      </c>
      <c r="C422" s="140" t="s">
        <v>1739</v>
      </c>
      <c r="D422" s="141">
        <v>49626589.03</v>
      </c>
      <c r="E422" s="142">
        <v>49626589.03</v>
      </c>
      <c r="F422" s="143">
        <v>0</v>
      </c>
      <c r="G422" s="132"/>
    </row>
    <row r="423" spans="1:7" s="151" customFormat="1" ht="33.75">
      <c r="A423" s="144" t="s">
        <v>1581</v>
      </c>
      <c r="B423" s="145">
        <v>200</v>
      </c>
      <c r="C423" s="146" t="s">
        <v>1740</v>
      </c>
      <c r="D423" s="147">
        <v>48626589.03</v>
      </c>
      <c r="E423" s="130">
        <v>48626589.03</v>
      </c>
      <c r="F423" s="148">
        <v>0</v>
      </c>
      <c r="G423" s="132"/>
    </row>
    <row r="424" spans="1:7" s="134" customFormat="1" ht="12.75">
      <c r="A424" s="144" t="s">
        <v>800</v>
      </c>
      <c r="B424" s="145">
        <v>200</v>
      </c>
      <c r="C424" s="146" t="s">
        <v>139</v>
      </c>
      <c r="D424" s="147">
        <v>1000000</v>
      </c>
      <c r="E424" s="130">
        <v>1000000</v>
      </c>
      <c r="F424" s="148">
        <v>0</v>
      </c>
      <c r="G424" s="132"/>
    </row>
    <row r="425" spans="1:7" s="134" customFormat="1" ht="12.75">
      <c r="A425" s="138" t="s">
        <v>1648</v>
      </c>
      <c r="B425" s="139">
        <v>200</v>
      </c>
      <c r="C425" s="140" t="s">
        <v>1741</v>
      </c>
      <c r="D425" s="141">
        <v>497500</v>
      </c>
      <c r="E425" s="142">
        <v>497500</v>
      </c>
      <c r="F425" s="143">
        <v>0</v>
      </c>
      <c r="G425" s="132"/>
    </row>
    <row r="426" spans="1:7" s="151" customFormat="1" ht="22.5">
      <c r="A426" s="138" t="s">
        <v>1755</v>
      </c>
      <c r="B426" s="139">
        <v>200</v>
      </c>
      <c r="C426" s="140" t="s">
        <v>1742</v>
      </c>
      <c r="D426" s="141">
        <v>497500</v>
      </c>
      <c r="E426" s="142">
        <v>497500</v>
      </c>
      <c r="F426" s="143">
        <v>0</v>
      </c>
      <c r="G426" s="132"/>
    </row>
    <row r="427" spans="1:7" s="134" customFormat="1" ht="22.5">
      <c r="A427" s="138" t="s">
        <v>656</v>
      </c>
      <c r="B427" s="139">
        <v>200</v>
      </c>
      <c r="C427" s="140" t="s">
        <v>1743</v>
      </c>
      <c r="D427" s="141">
        <v>497500</v>
      </c>
      <c r="E427" s="142">
        <v>497500</v>
      </c>
      <c r="F427" s="143">
        <v>0</v>
      </c>
      <c r="G427" s="132"/>
    </row>
    <row r="428" spans="1:7" s="134" customFormat="1" ht="22.5">
      <c r="A428" s="144" t="s">
        <v>1520</v>
      </c>
      <c r="B428" s="145">
        <v>200</v>
      </c>
      <c r="C428" s="146" t="s">
        <v>799</v>
      </c>
      <c r="D428" s="147">
        <v>497500</v>
      </c>
      <c r="E428" s="130">
        <v>497500</v>
      </c>
      <c r="F428" s="148">
        <v>0</v>
      </c>
      <c r="G428" s="132"/>
    </row>
    <row r="429" spans="1:7" s="151" customFormat="1" ht="12.75">
      <c r="A429" s="138" t="s">
        <v>305</v>
      </c>
      <c r="B429" s="139">
        <v>200</v>
      </c>
      <c r="C429" s="140" t="s">
        <v>341</v>
      </c>
      <c r="D429" s="141">
        <v>6129688</v>
      </c>
      <c r="E429" s="142">
        <v>6129665.08</v>
      </c>
      <c r="F429" s="143">
        <v>22.92</v>
      </c>
      <c r="G429" s="132"/>
    </row>
    <row r="430" spans="1:7" s="134" customFormat="1" ht="33.75">
      <c r="A430" s="138" t="s">
        <v>1841</v>
      </c>
      <c r="B430" s="139">
        <v>200</v>
      </c>
      <c r="C430" s="140" t="s">
        <v>342</v>
      </c>
      <c r="D430" s="141">
        <v>5946031</v>
      </c>
      <c r="E430" s="142">
        <v>5946008.08</v>
      </c>
      <c r="F430" s="143">
        <v>22.92</v>
      </c>
      <c r="G430" s="132"/>
    </row>
    <row r="431" spans="1:7" s="134" customFormat="1" ht="12.75">
      <c r="A431" s="138" t="s">
        <v>1648</v>
      </c>
      <c r="B431" s="139">
        <v>200</v>
      </c>
      <c r="C431" s="140" t="s">
        <v>343</v>
      </c>
      <c r="D431" s="141">
        <v>5567281</v>
      </c>
      <c r="E431" s="142">
        <v>5567258.08</v>
      </c>
      <c r="F431" s="143">
        <v>22.92</v>
      </c>
      <c r="G431" s="132"/>
    </row>
    <row r="432" spans="1:7" s="151" customFormat="1" ht="22.5">
      <c r="A432" s="138" t="s">
        <v>1755</v>
      </c>
      <c r="B432" s="139">
        <v>200</v>
      </c>
      <c r="C432" s="140" t="s">
        <v>344</v>
      </c>
      <c r="D432" s="141">
        <v>5567281</v>
      </c>
      <c r="E432" s="142">
        <v>5567258.08</v>
      </c>
      <c r="F432" s="143">
        <v>22.92</v>
      </c>
      <c r="G432" s="132"/>
    </row>
    <row r="433" spans="1:7" s="134" customFormat="1" ht="22.5">
      <c r="A433" s="138" t="s">
        <v>656</v>
      </c>
      <c r="B433" s="139">
        <v>200</v>
      </c>
      <c r="C433" s="140" t="s">
        <v>345</v>
      </c>
      <c r="D433" s="141">
        <v>5567281</v>
      </c>
      <c r="E433" s="142">
        <v>5567258.08</v>
      </c>
      <c r="F433" s="143">
        <v>22.92</v>
      </c>
      <c r="G433" s="132"/>
    </row>
    <row r="434" spans="1:7" s="134" customFormat="1" ht="22.5">
      <c r="A434" s="144" t="s">
        <v>1520</v>
      </c>
      <c r="B434" s="145">
        <v>200</v>
      </c>
      <c r="C434" s="146" t="s">
        <v>346</v>
      </c>
      <c r="D434" s="147">
        <v>5567281</v>
      </c>
      <c r="E434" s="130">
        <v>5567258.08</v>
      </c>
      <c r="F434" s="148">
        <v>22.92</v>
      </c>
      <c r="G434" s="132"/>
    </row>
    <row r="435" spans="1:7" s="134" customFormat="1" ht="45">
      <c r="A435" s="138" t="s">
        <v>1305</v>
      </c>
      <c r="B435" s="139">
        <v>200</v>
      </c>
      <c r="C435" s="140" t="s">
        <v>1306</v>
      </c>
      <c r="D435" s="141">
        <v>375000</v>
      </c>
      <c r="E435" s="142">
        <v>375000</v>
      </c>
      <c r="F435" s="143">
        <v>0</v>
      </c>
      <c r="G435" s="132"/>
    </row>
    <row r="436" spans="1:7" s="134" customFormat="1" ht="22.5">
      <c r="A436" s="138" t="s">
        <v>664</v>
      </c>
      <c r="B436" s="139">
        <v>200</v>
      </c>
      <c r="C436" s="140" t="s">
        <v>1307</v>
      </c>
      <c r="D436" s="141">
        <v>375000</v>
      </c>
      <c r="E436" s="142">
        <v>375000</v>
      </c>
      <c r="F436" s="143">
        <v>0</v>
      </c>
      <c r="G436" s="132"/>
    </row>
    <row r="437" spans="1:7" s="134" customFormat="1" ht="12.75">
      <c r="A437" s="138" t="s">
        <v>665</v>
      </c>
      <c r="B437" s="139">
        <v>200</v>
      </c>
      <c r="C437" s="140" t="s">
        <v>1308</v>
      </c>
      <c r="D437" s="141">
        <v>375000</v>
      </c>
      <c r="E437" s="142">
        <v>375000</v>
      </c>
      <c r="F437" s="143">
        <v>0</v>
      </c>
      <c r="G437" s="132"/>
    </row>
    <row r="438" spans="1:7" s="134" customFormat="1" ht="12.75">
      <c r="A438" s="144" t="s">
        <v>800</v>
      </c>
      <c r="B438" s="145">
        <v>200</v>
      </c>
      <c r="C438" s="146" t="s">
        <v>801</v>
      </c>
      <c r="D438" s="147">
        <v>375000</v>
      </c>
      <c r="E438" s="130">
        <v>375000</v>
      </c>
      <c r="F438" s="148">
        <v>0</v>
      </c>
      <c r="G438" s="132"/>
    </row>
    <row r="439" spans="1:7" s="134" customFormat="1" ht="45">
      <c r="A439" s="150" t="s">
        <v>140</v>
      </c>
      <c r="B439" s="139">
        <v>200</v>
      </c>
      <c r="C439" s="140" t="s">
        <v>141</v>
      </c>
      <c r="D439" s="141">
        <v>3750</v>
      </c>
      <c r="E439" s="142">
        <v>3750</v>
      </c>
      <c r="F439" s="143">
        <v>0</v>
      </c>
      <c r="G439" s="132"/>
    </row>
    <row r="440" spans="1:7" s="134" customFormat="1" ht="22.5">
      <c r="A440" s="138" t="s">
        <v>1755</v>
      </c>
      <c r="B440" s="139">
        <v>200</v>
      </c>
      <c r="C440" s="140" t="s">
        <v>142</v>
      </c>
      <c r="D440" s="141">
        <v>3750</v>
      </c>
      <c r="E440" s="142">
        <v>3750</v>
      </c>
      <c r="F440" s="143">
        <v>0</v>
      </c>
      <c r="G440" s="132"/>
    </row>
    <row r="441" spans="1:7" s="134" customFormat="1" ht="22.5">
      <c r="A441" s="138" t="s">
        <v>656</v>
      </c>
      <c r="B441" s="139">
        <v>200</v>
      </c>
      <c r="C441" s="140" t="s">
        <v>143</v>
      </c>
      <c r="D441" s="141">
        <v>3750</v>
      </c>
      <c r="E441" s="142">
        <v>3750</v>
      </c>
      <c r="F441" s="143">
        <v>0</v>
      </c>
      <c r="G441" s="132"/>
    </row>
    <row r="442" spans="1:7" s="151" customFormat="1" ht="22.5">
      <c r="A442" s="144" t="s">
        <v>1520</v>
      </c>
      <c r="B442" s="145">
        <v>200</v>
      </c>
      <c r="C442" s="146" t="s">
        <v>144</v>
      </c>
      <c r="D442" s="147">
        <v>3750</v>
      </c>
      <c r="E442" s="130">
        <v>3750</v>
      </c>
      <c r="F442" s="148">
        <v>0</v>
      </c>
      <c r="G442" s="132"/>
    </row>
    <row r="443" spans="1:7" s="134" customFormat="1" ht="12.75">
      <c r="A443" s="138" t="s">
        <v>1876</v>
      </c>
      <c r="B443" s="139">
        <v>200</v>
      </c>
      <c r="C443" s="140" t="s">
        <v>1309</v>
      </c>
      <c r="D443" s="141">
        <v>183657</v>
      </c>
      <c r="E443" s="142">
        <v>183657</v>
      </c>
      <c r="F443" s="143">
        <v>0</v>
      </c>
      <c r="G443" s="132"/>
    </row>
    <row r="444" spans="1:7" s="134" customFormat="1" ht="45">
      <c r="A444" s="138" t="s">
        <v>1298</v>
      </c>
      <c r="B444" s="139">
        <v>200</v>
      </c>
      <c r="C444" s="140" t="s">
        <v>1310</v>
      </c>
      <c r="D444" s="141">
        <v>183657</v>
      </c>
      <c r="E444" s="142">
        <v>183657</v>
      </c>
      <c r="F444" s="143">
        <v>0</v>
      </c>
      <c r="G444" s="132"/>
    </row>
    <row r="445" spans="1:7" s="151" customFormat="1" ht="12.75">
      <c r="A445" s="138" t="s">
        <v>660</v>
      </c>
      <c r="B445" s="139">
        <v>200</v>
      </c>
      <c r="C445" s="140" t="s">
        <v>1311</v>
      </c>
      <c r="D445" s="141">
        <v>183657</v>
      </c>
      <c r="E445" s="142">
        <v>183657</v>
      </c>
      <c r="F445" s="143">
        <v>0</v>
      </c>
      <c r="G445" s="132"/>
    </row>
    <row r="446" spans="1:7" s="151" customFormat="1" ht="12.75">
      <c r="A446" s="144" t="s">
        <v>693</v>
      </c>
      <c r="B446" s="145">
        <v>200</v>
      </c>
      <c r="C446" s="146" t="s">
        <v>1312</v>
      </c>
      <c r="D446" s="147">
        <v>183657</v>
      </c>
      <c r="E446" s="130">
        <v>183657</v>
      </c>
      <c r="F446" s="148">
        <v>0</v>
      </c>
      <c r="G446" s="132"/>
    </row>
    <row r="447" spans="1:7" s="134" customFormat="1" ht="12.75">
      <c r="A447" s="138" t="s">
        <v>1637</v>
      </c>
      <c r="B447" s="139">
        <v>200</v>
      </c>
      <c r="C447" s="140" t="s">
        <v>1744</v>
      </c>
      <c r="D447" s="141">
        <v>21290724.36</v>
      </c>
      <c r="E447" s="142">
        <v>21290724.36</v>
      </c>
      <c r="F447" s="143">
        <v>0</v>
      </c>
      <c r="G447" s="132"/>
    </row>
    <row r="448" spans="1:7" s="134" customFormat="1" ht="12.75">
      <c r="A448" s="138" t="s">
        <v>1656</v>
      </c>
      <c r="B448" s="139">
        <v>200</v>
      </c>
      <c r="C448" s="140" t="s">
        <v>1745</v>
      </c>
      <c r="D448" s="141">
        <v>21290724.36</v>
      </c>
      <c r="E448" s="142">
        <v>21290724.36</v>
      </c>
      <c r="F448" s="143">
        <v>0</v>
      </c>
      <c r="G448" s="132"/>
    </row>
    <row r="449" spans="1:7" s="151" customFormat="1" ht="12.75">
      <c r="A449" s="138" t="s">
        <v>1876</v>
      </c>
      <c r="B449" s="139">
        <v>200</v>
      </c>
      <c r="C449" s="140" t="s">
        <v>1746</v>
      </c>
      <c r="D449" s="141">
        <v>21290724.36</v>
      </c>
      <c r="E449" s="142">
        <v>21290724.36</v>
      </c>
      <c r="F449" s="143">
        <v>0</v>
      </c>
      <c r="G449" s="132"/>
    </row>
    <row r="450" spans="1:7" s="134" customFormat="1" ht="45">
      <c r="A450" s="138" t="s">
        <v>1649</v>
      </c>
      <c r="B450" s="139">
        <v>200</v>
      </c>
      <c r="C450" s="140" t="s">
        <v>1747</v>
      </c>
      <c r="D450" s="141">
        <v>21290724.36</v>
      </c>
      <c r="E450" s="142">
        <v>21290724.36</v>
      </c>
      <c r="F450" s="143">
        <v>0</v>
      </c>
      <c r="G450" s="132"/>
    </row>
    <row r="451" spans="1:7" s="151" customFormat="1" ht="12.75">
      <c r="A451" s="138" t="s">
        <v>657</v>
      </c>
      <c r="B451" s="139">
        <v>200</v>
      </c>
      <c r="C451" s="140" t="s">
        <v>1748</v>
      </c>
      <c r="D451" s="141">
        <v>21290724.36</v>
      </c>
      <c r="E451" s="142">
        <v>21290724.36</v>
      </c>
      <c r="F451" s="143">
        <v>0</v>
      </c>
      <c r="G451" s="132"/>
    </row>
    <row r="452" spans="1:7" s="134" customFormat="1" ht="33.75">
      <c r="A452" s="144" t="s">
        <v>1765</v>
      </c>
      <c r="B452" s="145">
        <v>200</v>
      </c>
      <c r="C452" s="146" t="s">
        <v>2117</v>
      </c>
      <c r="D452" s="147">
        <v>21290724.36</v>
      </c>
      <c r="E452" s="130">
        <v>21290724.36</v>
      </c>
      <c r="F452" s="148">
        <v>0</v>
      </c>
      <c r="G452" s="132"/>
    </row>
    <row r="453" spans="1:7" s="151" customFormat="1" ht="22.5">
      <c r="A453" s="138" t="s">
        <v>2118</v>
      </c>
      <c r="B453" s="139">
        <v>200</v>
      </c>
      <c r="C453" s="140" t="s">
        <v>2119</v>
      </c>
      <c r="D453" s="141">
        <v>5999676.12</v>
      </c>
      <c r="E453" s="142">
        <v>5987295.21</v>
      </c>
      <c r="F453" s="143">
        <v>12380.91</v>
      </c>
      <c r="G453" s="132"/>
    </row>
    <row r="454" spans="1:7" s="134" customFormat="1" ht="12.75">
      <c r="A454" s="138" t="s">
        <v>1635</v>
      </c>
      <c r="B454" s="139">
        <v>200</v>
      </c>
      <c r="C454" s="140" t="s">
        <v>2120</v>
      </c>
      <c r="D454" s="141">
        <v>5999676.12</v>
      </c>
      <c r="E454" s="142">
        <v>5987295.21</v>
      </c>
      <c r="F454" s="143">
        <v>12380.91</v>
      </c>
      <c r="G454" s="132"/>
    </row>
    <row r="455" spans="1:7" s="134" customFormat="1" ht="12.75">
      <c r="A455" s="138" t="s">
        <v>1657</v>
      </c>
      <c r="B455" s="139">
        <v>200</v>
      </c>
      <c r="C455" s="140" t="s">
        <v>2121</v>
      </c>
      <c r="D455" s="141">
        <v>5999676.12</v>
      </c>
      <c r="E455" s="142">
        <v>5987295.21</v>
      </c>
      <c r="F455" s="143">
        <v>12380.91</v>
      </c>
      <c r="G455" s="132"/>
    </row>
    <row r="456" spans="1:7" s="134" customFormat="1" ht="12.75">
      <c r="A456" s="138" t="s">
        <v>1876</v>
      </c>
      <c r="B456" s="139">
        <v>200</v>
      </c>
      <c r="C456" s="140" t="s">
        <v>2122</v>
      </c>
      <c r="D456" s="141">
        <v>5999676.12</v>
      </c>
      <c r="E456" s="142">
        <v>5987295.21</v>
      </c>
      <c r="F456" s="143">
        <v>12380.91</v>
      </c>
      <c r="G456" s="132"/>
    </row>
    <row r="457" spans="1:7" s="134" customFormat="1" ht="12.75">
      <c r="A457" s="138" t="s">
        <v>1653</v>
      </c>
      <c r="B457" s="139">
        <v>200</v>
      </c>
      <c r="C457" s="140" t="s">
        <v>2123</v>
      </c>
      <c r="D457" s="141">
        <v>3585201.54</v>
      </c>
      <c r="E457" s="142">
        <v>3578014.68</v>
      </c>
      <c r="F457" s="143">
        <v>7186.86</v>
      </c>
      <c r="G457" s="132"/>
    </row>
    <row r="458" spans="1:7" s="151" customFormat="1" ht="33.75">
      <c r="A458" s="138" t="s">
        <v>654</v>
      </c>
      <c r="B458" s="139">
        <v>200</v>
      </c>
      <c r="C458" s="140" t="s">
        <v>2124</v>
      </c>
      <c r="D458" s="141">
        <v>3585201.54</v>
      </c>
      <c r="E458" s="142">
        <v>3578014.68</v>
      </c>
      <c r="F458" s="143">
        <v>7186.86</v>
      </c>
      <c r="G458" s="132"/>
    </row>
    <row r="459" spans="1:7" s="134" customFormat="1" ht="12.75">
      <c r="A459" s="138" t="s">
        <v>655</v>
      </c>
      <c r="B459" s="139">
        <v>200</v>
      </c>
      <c r="C459" s="140" t="s">
        <v>2125</v>
      </c>
      <c r="D459" s="141">
        <v>3585201.54</v>
      </c>
      <c r="E459" s="142">
        <v>3578014.68</v>
      </c>
      <c r="F459" s="143">
        <v>7186.86</v>
      </c>
      <c r="G459" s="132"/>
    </row>
    <row r="460" spans="1:7" s="134" customFormat="1" ht="12.75">
      <c r="A460" s="144" t="s">
        <v>982</v>
      </c>
      <c r="B460" s="145">
        <v>200</v>
      </c>
      <c r="C460" s="146" t="s">
        <v>2126</v>
      </c>
      <c r="D460" s="147">
        <v>2808051.14</v>
      </c>
      <c r="E460" s="130">
        <v>2806551.58</v>
      </c>
      <c r="F460" s="148">
        <v>1499.56</v>
      </c>
      <c r="G460" s="132"/>
    </row>
    <row r="461" spans="1:7" s="151" customFormat="1" ht="22.5">
      <c r="A461" s="144" t="s">
        <v>1877</v>
      </c>
      <c r="B461" s="145">
        <v>200</v>
      </c>
      <c r="C461" s="146" t="s">
        <v>2127</v>
      </c>
      <c r="D461" s="147">
        <v>130000</v>
      </c>
      <c r="E461" s="130">
        <v>124312.7</v>
      </c>
      <c r="F461" s="148">
        <v>5687.3</v>
      </c>
      <c r="G461" s="132"/>
    </row>
    <row r="462" spans="1:7" s="134" customFormat="1" ht="33.75">
      <c r="A462" s="144" t="s">
        <v>983</v>
      </c>
      <c r="B462" s="145">
        <v>200</v>
      </c>
      <c r="C462" s="146" t="s">
        <v>2128</v>
      </c>
      <c r="D462" s="147">
        <v>647150.4</v>
      </c>
      <c r="E462" s="130">
        <v>647150.4</v>
      </c>
      <c r="F462" s="148">
        <v>0</v>
      </c>
      <c r="G462" s="132"/>
    </row>
    <row r="463" spans="1:7" s="134" customFormat="1" ht="12.75">
      <c r="A463" s="138" t="s">
        <v>956</v>
      </c>
      <c r="B463" s="139">
        <v>200</v>
      </c>
      <c r="C463" s="140" t="s">
        <v>347</v>
      </c>
      <c r="D463" s="141">
        <v>308129.92</v>
      </c>
      <c r="E463" s="142">
        <v>308129.92</v>
      </c>
      <c r="F463" s="143">
        <v>0</v>
      </c>
      <c r="G463" s="132"/>
    </row>
    <row r="464" spans="1:7" s="134" customFormat="1" ht="12.75">
      <c r="A464" s="138" t="s">
        <v>661</v>
      </c>
      <c r="B464" s="139">
        <v>200</v>
      </c>
      <c r="C464" s="140" t="s">
        <v>802</v>
      </c>
      <c r="D464" s="141">
        <v>308129.92</v>
      </c>
      <c r="E464" s="142">
        <v>308129.92</v>
      </c>
      <c r="F464" s="143">
        <v>0</v>
      </c>
      <c r="G464" s="132"/>
    </row>
    <row r="465" spans="1:7" s="134" customFormat="1" ht="22.5">
      <c r="A465" s="138" t="s">
        <v>662</v>
      </c>
      <c r="B465" s="139">
        <v>200</v>
      </c>
      <c r="C465" s="140" t="s">
        <v>803</v>
      </c>
      <c r="D465" s="141">
        <v>308129.92</v>
      </c>
      <c r="E465" s="142">
        <v>308129.92</v>
      </c>
      <c r="F465" s="143">
        <v>0</v>
      </c>
      <c r="G465" s="132"/>
    </row>
    <row r="466" spans="1:7" s="134" customFormat="1" ht="22.5">
      <c r="A466" s="144" t="s">
        <v>1539</v>
      </c>
      <c r="B466" s="145">
        <v>200</v>
      </c>
      <c r="C466" s="146" t="s">
        <v>804</v>
      </c>
      <c r="D466" s="147">
        <v>308129.92</v>
      </c>
      <c r="E466" s="130">
        <v>308129.92</v>
      </c>
      <c r="F466" s="148">
        <v>0</v>
      </c>
      <c r="G466" s="132"/>
    </row>
    <row r="467" spans="1:7" s="134" customFormat="1" ht="45">
      <c r="A467" s="150" t="s">
        <v>1473</v>
      </c>
      <c r="B467" s="139">
        <v>200</v>
      </c>
      <c r="C467" s="140" t="s">
        <v>2129</v>
      </c>
      <c r="D467" s="141">
        <v>2106344.66</v>
      </c>
      <c r="E467" s="142">
        <v>2101150.61</v>
      </c>
      <c r="F467" s="143">
        <v>5194.05</v>
      </c>
      <c r="G467" s="132"/>
    </row>
    <row r="468" spans="1:7" s="134" customFormat="1" ht="33.75">
      <c r="A468" s="138" t="s">
        <v>654</v>
      </c>
      <c r="B468" s="139">
        <v>200</v>
      </c>
      <c r="C468" s="140" t="s">
        <v>2130</v>
      </c>
      <c r="D468" s="141">
        <v>2106344.66</v>
      </c>
      <c r="E468" s="142">
        <v>2101150.61</v>
      </c>
      <c r="F468" s="143">
        <v>5194.05</v>
      </c>
      <c r="G468" s="132"/>
    </row>
    <row r="469" spans="1:7" s="134" customFormat="1" ht="12.75">
      <c r="A469" s="138" t="s">
        <v>655</v>
      </c>
      <c r="B469" s="139">
        <v>200</v>
      </c>
      <c r="C469" s="140" t="s">
        <v>2131</v>
      </c>
      <c r="D469" s="141">
        <v>2106344.66</v>
      </c>
      <c r="E469" s="142">
        <v>2101150.61</v>
      </c>
      <c r="F469" s="143">
        <v>5194.05</v>
      </c>
      <c r="G469" s="132"/>
    </row>
    <row r="470" spans="1:7" s="134" customFormat="1" ht="12.75">
      <c r="A470" s="144" t="s">
        <v>982</v>
      </c>
      <c r="B470" s="145">
        <v>200</v>
      </c>
      <c r="C470" s="146" t="s">
        <v>2132</v>
      </c>
      <c r="D470" s="147">
        <v>1713415.82</v>
      </c>
      <c r="E470" s="130">
        <v>1708475.81</v>
      </c>
      <c r="F470" s="148">
        <v>4940.01</v>
      </c>
      <c r="G470" s="132"/>
    </row>
    <row r="471" spans="1:7" s="134" customFormat="1" ht="33.75">
      <c r="A471" s="144" t="s">
        <v>983</v>
      </c>
      <c r="B471" s="145">
        <v>200</v>
      </c>
      <c r="C471" s="146" t="s">
        <v>2133</v>
      </c>
      <c r="D471" s="147">
        <v>392928.84</v>
      </c>
      <c r="E471" s="130">
        <v>392674.8</v>
      </c>
      <c r="F471" s="148">
        <v>254.04</v>
      </c>
      <c r="G471" s="132"/>
    </row>
    <row r="472" spans="1:7" s="134" customFormat="1" ht="22.5">
      <c r="A472" s="138" t="s">
        <v>702</v>
      </c>
      <c r="B472" s="139">
        <v>200</v>
      </c>
      <c r="C472" s="140" t="s">
        <v>703</v>
      </c>
      <c r="D472" s="141">
        <v>7971300</v>
      </c>
      <c r="E472" s="142">
        <v>7971300</v>
      </c>
      <c r="F472" s="143">
        <v>0</v>
      </c>
      <c r="G472" s="132"/>
    </row>
    <row r="473" spans="1:7" s="151" customFormat="1" ht="12.75">
      <c r="A473" s="138" t="s">
        <v>1635</v>
      </c>
      <c r="B473" s="139">
        <v>200</v>
      </c>
      <c r="C473" s="140" t="s">
        <v>704</v>
      </c>
      <c r="D473" s="141">
        <v>7971300</v>
      </c>
      <c r="E473" s="142">
        <v>7971300</v>
      </c>
      <c r="F473" s="143">
        <v>0</v>
      </c>
      <c r="G473" s="132"/>
    </row>
    <row r="474" spans="1:7" s="134" customFormat="1" ht="12.75">
      <c r="A474" s="138" t="s">
        <v>1832</v>
      </c>
      <c r="B474" s="139">
        <v>200</v>
      </c>
      <c r="C474" s="140" t="s">
        <v>705</v>
      </c>
      <c r="D474" s="141">
        <v>7971300</v>
      </c>
      <c r="E474" s="142">
        <v>7971300</v>
      </c>
      <c r="F474" s="143">
        <v>0</v>
      </c>
      <c r="G474" s="132"/>
    </row>
    <row r="475" spans="1:7" s="151" customFormat="1" ht="12.75">
      <c r="A475" s="138" t="s">
        <v>1876</v>
      </c>
      <c r="B475" s="139">
        <v>200</v>
      </c>
      <c r="C475" s="140" t="s">
        <v>706</v>
      </c>
      <c r="D475" s="141">
        <v>7971300</v>
      </c>
      <c r="E475" s="142">
        <v>7971300</v>
      </c>
      <c r="F475" s="143">
        <v>0</v>
      </c>
      <c r="G475" s="132"/>
    </row>
    <row r="476" spans="1:7" s="134" customFormat="1" ht="12.75">
      <c r="A476" s="138" t="s">
        <v>1650</v>
      </c>
      <c r="B476" s="139">
        <v>200</v>
      </c>
      <c r="C476" s="140" t="s">
        <v>707</v>
      </c>
      <c r="D476" s="141">
        <v>7971300</v>
      </c>
      <c r="E476" s="142">
        <v>7971300</v>
      </c>
      <c r="F476" s="143">
        <v>0</v>
      </c>
      <c r="G476" s="132"/>
    </row>
    <row r="477" spans="1:7" s="134" customFormat="1" ht="33.75">
      <c r="A477" s="138" t="s">
        <v>654</v>
      </c>
      <c r="B477" s="139">
        <v>200</v>
      </c>
      <c r="C477" s="140" t="s">
        <v>708</v>
      </c>
      <c r="D477" s="141">
        <v>7234333.38</v>
      </c>
      <c r="E477" s="142">
        <v>7234333.38</v>
      </c>
      <c r="F477" s="143">
        <v>0</v>
      </c>
      <c r="G477" s="132"/>
    </row>
    <row r="478" spans="1:7" s="134" customFormat="1" ht="12.75">
      <c r="A478" s="138" t="s">
        <v>655</v>
      </c>
      <c r="B478" s="139">
        <v>200</v>
      </c>
      <c r="C478" s="140" t="s">
        <v>709</v>
      </c>
      <c r="D478" s="141">
        <v>7234333.38</v>
      </c>
      <c r="E478" s="142">
        <v>7234333.38</v>
      </c>
      <c r="F478" s="143">
        <v>0</v>
      </c>
      <c r="G478" s="132"/>
    </row>
    <row r="479" spans="1:7" s="151" customFormat="1" ht="12.75">
      <c r="A479" s="144" t="s">
        <v>982</v>
      </c>
      <c r="B479" s="145">
        <v>200</v>
      </c>
      <c r="C479" s="146" t="s">
        <v>710</v>
      </c>
      <c r="D479" s="147">
        <v>5452562.02</v>
      </c>
      <c r="E479" s="130">
        <v>5452562.02</v>
      </c>
      <c r="F479" s="148">
        <v>0</v>
      </c>
      <c r="G479" s="132"/>
    </row>
    <row r="480" spans="1:7" s="134" customFormat="1" ht="22.5">
      <c r="A480" s="144" t="s">
        <v>1877</v>
      </c>
      <c r="B480" s="145">
        <v>200</v>
      </c>
      <c r="C480" s="146" t="s">
        <v>711</v>
      </c>
      <c r="D480" s="147">
        <v>238499.48</v>
      </c>
      <c r="E480" s="130">
        <v>238499.48</v>
      </c>
      <c r="F480" s="148">
        <v>0</v>
      </c>
      <c r="G480" s="132"/>
    </row>
    <row r="481" spans="1:7" s="151" customFormat="1" ht="33.75">
      <c r="A481" s="144" t="s">
        <v>983</v>
      </c>
      <c r="B481" s="145">
        <v>200</v>
      </c>
      <c r="C481" s="146" t="s">
        <v>712</v>
      </c>
      <c r="D481" s="147">
        <v>1543271.88</v>
      </c>
      <c r="E481" s="130">
        <v>1543271.88</v>
      </c>
      <c r="F481" s="148">
        <v>0</v>
      </c>
      <c r="G481" s="132"/>
    </row>
    <row r="482" spans="1:7" s="134" customFormat="1" ht="22.5">
      <c r="A482" s="138" t="s">
        <v>1755</v>
      </c>
      <c r="B482" s="139">
        <v>200</v>
      </c>
      <c r="C482" s="140" t="s">
        <v>713</v>
      </c>
      <c r="D482" s="141">
        <v>520344.33</v>
      </c>
      <c r="E482" s="142">
        <v>520344.33</v>
      </c>
      <c r="F482" s="143">
        <v>0</v>
      </c>
      <c r="G482" s="132"/>
    </row>
    <row r="483" spans="1:7" s="134" customFormat="1" ht="22.5">
      <c r="A483" s="138" t="s">
        <v>656</v>
      </c>
      <c r="B483" s="139">
        <v>200</v>
      </c>
      <c r="C483" s="140" t="s">
        <v>714</v>
      </c>
      <c r="D483" s="141">
        <v>520344.33</v>
      </c>
      <c r="E483" s="142">
        <v>520344.33</v>
      </c>
      <c r="F483" s="143">
        <v>0</v>
      </c>
      <c r="G483" s="132"/>
    </row>
    <row r="484" spans="1:7" s="134" customFormat="1" ht="22.5">
      <c r="A484" s="144" t="s">
        <v>1520</v>
      </c>
      <c r="B484" s="145">
        <v>200</v>
      </c>
      <c r="C484" s="146" t="s">
        <v>715</v>
      </c>
      <c r="D484" s="147">
        <v>520344.33</v>
      </c>
      <c r="E484" s="130">
        <v>520344.33</v>
      </c>
      <c r="F484" s="148">
        <v>0</v>
      </c>
      <c r="G484" s="132"/>
    </row>
    <row r="485" spans="1:7" s="151" customFormat="1" ht="12.75">
      <c r="A485" s="138" t="s">
        <v>660</v>
      </c>
      <c r="B485" s="139">
        <v>200</v>
      </c>
      <c r="C485" s="140" t="s">
        <v>716</v>
      </c>
      <c r="D485" s="141">
        <v>216622.29</v>
      </c>
      <c r="E485" s="142">
        <v>216622.29</v>
      </c>
      <c r="F485" s="143">
        <v>0</v>
      </c>
      <c r="G485" s="132"/>
    </row>
    <row r="486" spans="1:7" s="134" customFormat="1" ht="12.75">
      <c r="A486" s="144" t="s">
        <v>693</v>
      </c>
      <c r="B486" s="145">
        <v>200</v>
      </c>
      <c r="C486" s="146" t="s">
        <v>717</v>
      </c>
      <c r="D486" s="147">
        <v>216622.29</v>
      </c>
      <c r="E486" s="130">
        <v>216622.29</v>
      </c>
      <c r="F486" s="148">
        <v>0</v>
      </c>
      <c r="G486" s="132"/>
    </row>
    <row r="487" spans="1:7" s="134" customFormat="1" ht="22.5">
      <c r="A487" s="138" t="s">
        <v>718</v>
      </c>
      <c r="B487" s="139">
        <v>200</v>
      </c>
      <c r="C487" s="140" t="s">
        <v>719</v>
      </c>
      <c r="D487" s="141">
        <v>16050501.34</v>
      </c>
      <c r="E487" s="142">
        <v>16040870.66</v>
      </c>
      <c r="F487" s="143">
        <v>9630.68</v>
      </c>
      <c r="G487" s="132"/>
    </row>
    <row r="488" spans="1:7" s="134" customFormat="1" ht="12.75">
      <c r="A488" s="138" t="s">
        <v>1635</v>
      </c>
      <c r="B488" s="139">
        <v>200</v>
      </c>
      <c r="C488" s="140" t="s">
        <v>720</v>
      </c>
      <c r="D488" s="141">
        <v>16050501.34</v>
      </c>
      <c r="E488" s="142">
        <v>16040870.66</v>
      </c>
      <c r="F488" s="143">
        <v>9630.68</v>
      </c>
      <c r="G488" s="132"/>
    </row>
    <row r="489" spans="1:7" s="134" customFormat="1" ht="22.5">
      <c r="A489" s="138" t="s">
        <v>1555</v>
      </c>
      <c r="B489" s="139">
        <v>200</v>
      </c>
      <c r="C489" s="140" t="s">
        <v>721</v>
      </c>
      <c r="D489" s="141">
        <v>16050501.34</v>
      </c>
      <c r="E489" s="142">
        <v>16040870.66</v>
      </c>
      <c r="F489" s="143">
        <v>9630.68</v>
      </c>
      <c r="G489" s="132"/>
    </row>
    <row r="490" spans="1:7" s="134" customFormat="1" ht="12.75">
      <c r="A490" s="138" t="s">
        <v>1876</v>
      </c>
      <c r="B490" s="139">
        <v>200</v>
      </c>
      <c r="C490" s="140" t="s">
        <v>722</v>
      </c>
      <c r="D490" s="141">
        <v>16050501.34</v>
      </c>
      <c r="E490" s="142">
        <v>16040870.66</v>
      </c>
      <c r="F490" s="143">
        <v>9630.68</v>
      </c>
      <c r="G490" s="132"/>
    </row>
    <row r="491" spans="1:7" s="134" customFormat="1" ht="12.75">
      <c r="A491" s="138" t="s">
        <v>956</v>
      </c>
      <c r="B491" s="139">
        <v>200</v>
      </c>
      <c r="C491" s="140" t="s">
        <v>723</v>
      </c>
      <c r="D491" s="141">
        <v>11671581.13</v>
      </c>
      <c r="E491" s="142">
        <v>11661950.45</v>
      </c>
      <c r="F491" s="143">
        <v>9630.68</v>
      </c>
      <c r="G491" s="132"/>
    </row>
    <row r="492" spans="1:7" s="134" customFormat="1" ht="33.75">
      <c r="A492" s="138" t="s">
        <v>654</v>
      </c>
      <c r="B492" s="139">
        <v>200</v>
      </c>
      <c r="C492" s="140" t="s">
        <v>724</v>
      </c>
      <c r="D492" s="141">
        <v>11629681.13</v>
      </c>
      <c r="E492" s="142">
        <v>11629581.13</v>
      </c>
      <c r="F492" s="143">
        <v>100</v>
      </c>
      <c r="G492" s="132"/>
    </row>
    <row r="493" spans="1:7" s="134" customFormat="1" ht="12.75">
      <c r="A493" s="138" t="s">
        <v>655</v>
      </c>
      <c r="B493" s="139">
        <v>200</v>
      </c>
      <c r="C493" s="140" t="s">
        <v>725</v>
      </c>
      <c r="D493" s="141">
        <v>11629681.13</v>
      </c>
      <c r="E493" s="142">
        <v>11629581.13</v>
      </c>
      <c r="F493" s="143">
        <v>100</v>
      </c>
      <c r="G493" s="132"/>
    </row>
    <row r="494" spans="1:7" s="134" customFormat="1" ht="12.75">
      <c r="A494" s="144" t="s">
        <v>982</v>
      </c>
      <c r="B494" s="145">
        <v>200</v>
      </c>
      <c r="C494" s="146" t="s">
        <v>726</v>
      </c>
      <c r="D494" s="147">
        <v>8347768.28</v>
      </c>
      <c r="E494" s="130">
        <v>8347668.28</v>
      </c>
      <c r="F494" s="148">
        <v>100</v>
      </c>
      <c r="G494" s="132"/>
    </row>
    <row r="495" spans="1:7" s="134" customFormat="1" ht="22.5">
      <c r="A495" s="144" t="s">
        <v>1877</v>
      </c>
      <c r="B495" s="145">
        <v>200</v>
      </c>
      <c r="C495" s="146" t="s">
        <v>727</v>
      </c>
      <c r="D495" s="147">
        <v>1256284.56</v>
      </c>
      <c r="E495" s="130">
        <v>1256284.56</v>
      </c>
      <c r="F495" s="148">
        <v>0</v>
      </c>
      <c r="G495" s="132"/>
    </row>
    <row r="496" spans="1:7" s="151" customFormat="1" ht="33.75">
      <c r="A496" s="144" t="s">
        <v>983</v>
      </c>
      <c r="B496" s="145">
        <v>200</v>
      </c>
      <c r="C496" s="146" t="s">
        <v>728</v>
      </c>
      <c r="D496" s="147">
        <v>2025628.29</v>
      </c>
      <c r="E496" s="130">
        <v>2025628.29</v>
      </c>
      <c r="F496" s="148">
        <v>0</v>
      </c>
      <c r="G496" s="132"/>
    </row>
    <row r="497" spans="1:7" s="134" customFormat="1" ht="22.5">
      <c r="A497" s="138" t="s">
        <v>1755</v>
      </c>
      <c r="B497" s="139">
        <v>200</v>
      </c>
      <c r="C497" s="140" t="s">
        <v>729</v>
      </c>
      <c r="D497" s="141">
        <v>18700</v>
      </c>
      <c r="E497" s="142">
        <v>9169.32</v>
      </c>
      <c r="F497" s="143">
        <v>9530.68</v>
      </c>
      <c r="G497" s="132"/>
    </row>
    <row r="498" spans="1:7" s="134" customFormat="1" ht="22.5">
      <c r="A498" s="138" t="s">
        <v>656</v>
      </c>
      <c r="B498" s="139">
        <v>200</v>
      </c>
      <c r="C498" s="140" t="s">
        <v>730</v>
      </c>
      <c r="D498" s="141">
        <v>18700</v>
      </c>
      <c r="E498" s="142">
        <v>9169.32</v>
      </c>
      <c r="F498" s="143">
        <v>9530.68</v>
      </c>
      <c r="G498" s="132"/>
    </row>
    <row r="499" spans="1:7" s="151" customFormat="1" ht="22.5">
      <c r="A499" s="144" t="s">
        <v>1520</v>
      </c>
      <c r="B499" s="145">
        <v>200</v>
      </c>
      <c r="C499" s="146" t="s">
        <v>731</v>
      </c>
      <c r="D499" s="147">
        <v>18700</v>
      </c>
      <c r="E499" s="130">
        <v>9169.32</v>
      </c>
      <c r="F499" s="148">
        <v>9530.68</v>
      </c>
      <c r="G499" s="132"/>
    </row>
    <row r="500" spans="1:7" s="134" customFormat="1" ht="12.75">
      <c r="A500" s="138" t="s">
        <v>657</v>
      </c>
      <c r="B500" s="139">
        <v>200</v>
      </c>
      <c r="C500" s="140" t="s">
        <v>732</v>
      </c>
      <c r="D500" s="141">
        <v>23200</v>
      </c>
      <c r="E500" s="142">
        <v>23200</v>
      </c>
      <c r="F500" s="143">
        <v>0</v>
      </c>
      <c r="G500" s="132"/>
    </row>
    <row r="501" spans="1:7" s="134" customFormat="1" ht="12.75">
      <c r="A501" s="138" t="s">
        <v>658</v>
      </c>
      <c r="B501" s="139">
        <v>200</v>
      </c>
      <c r="C501" s="140" t="s">
        <v>733</v>
      </c>
      <c r="D501" s="141">
        <v>23200</v>
      </c>
      <c r="E501" s="142">
        <v>23200</v>
      </c>
      <c r="F501" s="143">
        <v>0</v>
      </c>
      <c r="G501" s="132"/>
    </row>
    <row r="502" spans="1:7" s="151" customFormat="1" ht="12.75">
      <c r="A502" s="144" t="s">
        <v>1718</v>
      </c>
      <c r="B502" s="145">
        <v>200</v>
      </c>
      <c r="C502" s="146" t="s">
        <v>734</v>
      </c>
      <c r="D502" s="147">
        <v>20000</v>
      </c>
      <c r="E502" s="130">
        <v>20000</v>
      </c>
      <c r="F502" s="148">
        <v>0</v>
      </c>
      <c r="G502" s="132"/>
    </row>
    <row r="503" spans="1:7" s="134" customFormat="1" ht="12.75">
      <c r="A503" s="144" t="s">
        <v>1993</v>
      </c>
      <c r="B503" s="145">
        <v>200</v>
      </c>
      <c r="C503" s="146" t="s">
        <v>805</v>
      </c>
      <c r="D503" s="147">
        <v>3200</v>
      </c>
      <c r="E503" s="130">
        <v>3200</v>
      </c>
      <c r="F503" s="148">
        <v>0</v>
      </c>
      <c r="G503" s="132"/>
    </row>
    <row r="504" spans="1:7" s="134" customFormat="1" ht="45">
      <c r="A504" s="150" t="s">
        <v>1473</v>
      </c>
      <c r="B504" s="139">
        <v>200</v>
      </c>
      <c r="C504" s="140" t="s">
        <v>735</v>
      </c>
      <c r="D504" s="141">
        <v>4378920.21</v>
      </c>
      <c r="E504" s="142">
        <v>4378920.21</v>
      </c>
      <c r="F504" s="143">
        <v>0</v>
      </c>
      <c r="G504" s="132"/>
    </row>
    <row r="505" spans="1:7" s="134" customFormat="1" ht="33.75">
      <c r="A505" s="138" t="s">
        <v>654</v>
      </c>
      <c r="B505" s="139">
        <v>200</v>
      </c>
      <c r="C505" s="140" t="s">
        <v>736</v>
      </c>
      <c r="D505" s="141">
        <v>4378920.21</v>
      </c>
      <c r="E505" s="142">
        <v>4378920.21</v>
      </c>
      <c r="F505" s="143">
        <v>0</v>
      </c>
      <c r="G505" s="132"/>
    </row>
    <row r="506" spans="1:7" s="151" customFormat="1" ht="12.75">
      <c r="A506" s="138" t="s">
        <v>655</v>
      </c>
      <c r="B506" s="139">
        <v>200</v>
      </c>
      <c r="C506" s="140" t="s">
        <v>737</v>
      </c>
      <c r="D506" s="141">
        <v>4378920.21</v>
      </c>
      <c r="E506" s="142">
        <v>4378920.21</v>
      </c>
      <c r="F506" s="143">
        <v>0</v>
      </c>
      <c r="G506" s="132"/>
    </row>
    <row r="507" spans="1:7" s="151" customFormat="1" ht="12.75">
      <c r="A507" s="144" t="s">
        <v>982</v>
      </c>
      <c r="B507" s="145">
        <v>200</v>
      </c>
      <c r="C507" s="146" t="s">
        <v>738</v>
      </c>
      <c r="D507" s="147">
        <v>3367897.55</v>
      </c>
      <c r="E507" s="130">
        <v>3367897.55</v>
      </c>
      <c r="F507" s="148">
        <v>0</v>
      </c>
      <c r="G507" s="132"/>
    </row>
    <row r="508" spans="1:7" s="134" customFormat="1" ht="33.75">
      <c r="A508" s="144" t="s">
        <v>983</v>
      </c>
      <c r="B508" s="145">
        <v>200</v>
      </c>
      <c r="C508" s="146" t="s">
        <v>739</v>
      </c>
      <c r="D508" s="147">
        <v>1011022.66</v>
      </c>
      <c r="E508" s="130">
        <v>1011022.66</v>
      </c>
      <c r="F508" s="148">
        <v>0</v>
      </c>
      <c r="G508" s="132"/>
    </row>
    <row r="509" spans="1:7" s="134" customFormat="1" ht="12.75">
      <c r="A509" s="138" t="s">
        <v>740</v>
      </c>
      <c r="B509" s="139">
        <v>200</v>
      </c>
      <c r="C509" s="140" t="s">
        <v>741</v>
      </c>
      <c r="D509" s="141">
        <v>35967955.44</v>
      </c>
      <c r="E509" s="142">
        <v>35392748.25</v>
      </c>
      <c r="F509" s="143">
        <v>575207.19</v>
      </c>
      <c r="G509" s="132"/>
    </row>
    <row r="510" spans="1:7" s="151" customFormat="1" ht="12.75">
      <c r="A510" s="138" t="s">
        <v>1635</v>
      </c>
      <c r="B510" s="139">
        <v>200</v>
      </c>
      <c r="C510" s="140" t="s">
        <v>742</v>
      </c>
      <c r="D510" s="141">
        <v>35967955.44</v>
      </c>
      <c r="E510" s="142">
        <v>35392748.25</v>
      </c>
      <c r="F510" s="143">
        <v>575207.19</v>
      </c>
      <c r="G510" s="132"/>
    </row>
    <row r="511" spans="1:7" s="134" customFormat="1" ht="22.5">
      <c r="A511" s="138" t="s">
        <v>1556</v>
      </c>
      <c r="B511" s="139">
        <v>200</v>
      </c>
      <c r="C511" s="140" t="s">
        <v>743</v>
      </c>
      <c r="D511" s="141">
        <v>2226478.84</v>
      </c>
      <c r="E511" s="142">
        <v>2010804.19</v>
      </c>
      <c r="F511" s="143">
        <v>215674.65</v>
      </c>
      <c r="G511" s="132"/>
    </row>
    <row r="512" spans="1:7" s="151" customFormat="1" ht="12.75">
      <c r="A512" s="138" t="s">
        <v>1876</v>
      </c>
      <c r="B512" s="139">
        <v>200</v>
      </c>
      <c r="C512" s="140" t="s">
        <v>744</v>
      </c>
      <c r="D512" s="141">
        <v>2226478.84</v>
      </c>
      <c r="E512" s="142">
        <v>2010804.19</v>
      </c>
      <c r="F512" s="143">
        <v>215674.65</v>
      </c>
      <c r="G512" s="132"/>
    </row>
    <row r="513" spans="1:7" s="134" customFormat="1" ht="12.75">
      <c r="A513" s="138" t="s">
        <v>1557</v>
      </c>
      <c r="B513" s="139">
        <v>200</v>
      </c>
      <c r="C513" s="140" t="s">
        <v>745</v>
      </c>
      <c r="D513" s="141">
        <v>2226478.84</v>
      </c>
      <c r="E513" s="142">
        <v>2010804.19</v>
      </c>
      <c r="F513" s="143">
        <v>215674.65</v>
      </c>
      <c r="G513" s="132"/>
    </row>
    <row r="514" spans="1:7" s="134" customFormat="1" ht="33.75">
      <c r="A514" s="138" t="s">
        <v>654</v>
      </c>
      <c r="B514" s="139">
        <v>200</v>
      </c>
      <c r="C514" s="140" t="s">
        <v>746</v>
      </c>
      <c r="D514" s="141">
        <v>2226478.84</v>
      </c>
      <c r="E514" s="142">
        <v>2010804.19</v>
      </c>
      <c r="F514" s="143">
        <v>215674.65</v>
      </c>
      <c r="G514" s="132"/>
    </row>
    <row r="515" spans="1:7" s="151" customFormat="1" ht="12.75">
      <c r="A515" s="138" t="s">
        <v>655</v>
      </c>
      <c r="B515" s="139">
        <v>200</v>
      </c>
      <c r="C515" s="140" t="s">
        <v>747</v>
      </c>
      <c r="D515" s="141">
        <v>2226478.84</v>
      </c>
      <c r="E515" s="142">
        <v>2010804.19</v>
      </c>
      <c r="F515" s="143">
        <v>215674.65</v>
      </c>
      <c r="G515" s="132"/>
    </row>
    <row r="516" spans="1:7" s="134" customFormat="1" ht="12.75">
      <c r="A516" s="144" t="s">
        <v>982</v>
      </c>
      <c r="B516" s="145">
        <v>200</v>
      </c>
      <c r="C516" s="146" t="s">
        <v>748</v>
      </c>
      <c r="D516" s="147">
        <v>1833573.86</v>
      </c>
      <c r="E516" s="130">
        <v>1643072.15</v>
      </c>
      <c r="F516" s="148">
        <v>190501.71</v>
      </c>
      <c r="G516" s="132"/>
    </row>
    <row r="517" spans="1:7" s="151" customFormat="1" ht="33.75">
      <c r="A517" s="144" t="s">
        <v>983</v>
      </c>
      <c r="B517" s="145">
        <v>200</v>
      </c>
      <c r="C517" s="146" t="s">
        <v>749</v>
      </c>
      <c r="D517" s="147">
        <v>392904.98</v>
      </c>
      <c r="E517" s="130">
        <v>367732.04</v>
      </c>
      <c r="F517" s="148">
        <v>25172.94</v>
      </c>
      <c r="G517" s="132"/>
    </row>
    <row r="518" spans="1:7" s="134" customFormat="1" ht="33.75">
      <c r="A518" s="138" t="s">
        <v>1558</v>
      </c>
      <c r="B518" s="139">
        <v>200</v>
      </c>
      <c r="C518" s="140" t="s">
        <v>750</v>
      </c>
      <c r="D518" s="141">
        <v>33741476.6</v>
      </c>
      <c r="E518" s="142">
        <v>33381944.06</v>
      </c>
      <c r="F518" s="143">
        <v>359532.54</v>
      </c>
      <c r="G518" s="132"/>
    </row>
    <row r="519" spans="1:7" s="134" customFormat="1" ht="12.75">
      <c r="A519" s="138" t="s">
        <v>1876</v>
      </c>
      <c r="B519" s="139">
        <v>200</v>
      </c>
      <c r="C519" s="140" t="s">
        <v>751</v>
      </c>
      <c r="D519" s="141">
        <v>33741476.6</v>
      </c>
      <c r="E519" s="142">
        <v>33381944.06</v>
      </c>
      <c r="F519" s="143">
        <v>359532.54</v>
      </c>
      <c r="G519" s="132"/>
    </row>
    <row r="520" spans="1:7" s="134" customFormat="1" ht="12.75">
      <c r="A520" s="138" t="s">
        <v>1587</v>
      </c>
      <c r="B520" s="139">
        <v>200</v>
      </c>
      <c r="C520" s="140" t="s">
        <v>752</v>
      </c>
      <c r="D520" s="141">
        <v>3327841.36</v>
      </c>
      <c r="E520" s="142">
        <v>3327841.36</v>
      </c>
      <c r="F520" s="143">
        <v>0</v>
      </c>
      <c r="G520" s="132"/>
    </row>
    <row r="521" spans="1:7" s="134" customFormat="1" ht="33.75">
      <c r="A521" s="138" t="s">
        <v>654</v>
      </c>
      <c r="B521" s="139">
        <v>200</v>
      </c>
      <c r="C521" s="140" t="s">
        <v>753</v>
      </c>
      <c r="D521" s="141">
        <v>3327841.36</v>
      </c>
      <c r="E521" s="142">
        <v>3327841.36</v>
      </c>
      <c r="F521" s="143">
        <v>0</v>
      </c>
      <c r="G521" s="132"/>
    </row>
    <row r="522" spans="1:7" s="134" customFormat="1" ht="12.75">
      <c r="A522" s="138" t="s">
        <v>655</v>
      </c>
      <c r="B522" s="139">
        <v>200</v>
      </c>
      <c r="C522" s="140" t="s">
        <v>754</v>
      </c>
      <c r="D522" s="141">
        <v>3327841.36</v>
      </c>
      <c r="E522" s="142">
        <v>3327841.36</v>
      </c>
      <c r="F522" s="143">
        <v>0</v>
      </c>
      <c r="G522" s="132"/>
    </row>
    <row r="523" spans="1:7" s="134" customFormat="1" ht="12.75">
      <c r="A523" s="144" t="s">
        <v>982</v>
      </c>
      <c r="B523" s="145">
        <v>200</v>
      </c>
      <c r="C523" s="146" t="s">
        <v>755</v>
      </c>
      <c r="D523" s="147">
        <v>2692375.54</v>
      </c>
      <c r="E523" s="130">
        <v>2692375.54</v>
      </c>
      <c r="F523" s="148">
        <v>0</v>
      </c>
      <c r="G523" s="132"/>
    </row>
    <row r="524" spans="1:7" s="134" customFormat="1" ht="33.75">
      <c r="A524" s="144" t="s">
        <v>983</v>
      </c>
      <c r="B524" s="145">
        <v>200</v>
      </c>
      <c r="C524" s="146" t="s">
        <v>756</v>
      </c>
      <c r="D524" s="147">
        <v>635465.82</v>
      </c>
      <c r="E524" s="130">
        <v>635465.82</v>
      </c>
      <c r="F524" s="148">
        <v>0</v>
      </c>
      <c r="G524" s="132"/>
    </row>
    <row r="525" spans="1:7" s="134" customFormat="1" ht="12.75">
      <c r="A525" s="138" t="s">
        <v>956</v>
      </c>
      <c r="B525" s="139">
        <v>200</v>
      </c>
      <c r="C525" s="140" t="s">
        <v>757</v>
      </c>
      <c r="D525" s="141">
        <v>24669915.02</v>
      </c>
      <c r="E525" s="142">
        <v>24310382.48</v>
      </c>
      <c r="F525" s="143">
        <v>359532.54</v>
      </c>
      <c r="G525" s="132"/>
    </row>
    <row r="526" spans="1:7" s="134" customFormat="1" ht="33.75">
      <c r="A526" s="138" t="s">
        <v>654</v>
      </c>
      <c r="B526" s="139">
        <v>200</v>
      </c>
      <c r="C526" s="140" t="s">
        <v>758</v>
      </c>
      <c r="D526" s="141">
        <v>24602361.02</v>
      </c>
      <c r="E526" s="142">
        <v>24270941.72</v>
      </c>
      <c r="F526" s="143">
        <v>331419.3</v>
      </c>
      <c r="G526" s="132"/>
    </row>
    <row r="527" spans="1:7" s="134" customFormat="1" ht="12.75">
      <c r="A527" s="138" t="s">
        <v>655</v>
      </c>
      <c r="B527" s="139">
        <v>200</v>
      </c>
      <c r="C527" s="140" t="s">
        <v>759</v>
      </c>
      <c r="D527" s="141">
        <v>24602361.02</v>
      </c>
      <c r="E527" s="142">
        <v>24270941.72</v>
      </c>
      <c r="F527" s="143">
        <v>331419.3</v>
      </c>
      <c r="G527" s="132"/>
    </row>
    <row r="528" spans="1:7" s="151" customFormat="1" ht="12.75">
      <c r="A528" s="144" t="s">
        <v>982</v>
      </c>
      <c r="B528" s="145">
        <v>200</v>
      </c>
      <c r="C528" s="146" t="s">
        <v>760</v>
      </c>
      <c r="D528" s="147">
        <v>16283401.02</v>
      </c>
      <c r="E528" s="130">
        <v>16283401.02</v>
      </c>
      <c r="F528" s="148">
        <v>0</v>
      </c>
      <c r="G528" s="132"/>
    </row>
    <row r="529" spans="1:7" s="134" customFormat="1" ht="22.5">
      <c r="A529" s="144" t="s">
        <v>1877</v>
      </c>
      <c r="B529" s="145">
        <v>200</v>
      </c>
      <c r="C529" s="146" t="s">
        <v>761</v>
      </c>
      <c r="D529" s="147">
        <v>4306600</v>
      </c>
      <c r="E529" s="130">
        <v>3976692.26</v>
      </c>
      <c r="F529" s="148">
        <v>329907.74</v>
      </c>
      <c r="G529" s="132"/>
    </row>
    <row r="530" spans="1:7" s="151" customFormat="1" ht="33.75">
      <c r="A530" s="144" t="s">
        <v>983</v>
      </c>
      <c r="B530" s="145">
        <v>200</v>
      </c>
      <c r="C530" s="146" t="s">
        <v>762</v>
      </c>
      <c r="D530" s="147">
        <v>4012360</v>
      </c>
      <c r="E530" s="130">
        <v>4010848.44</v>
      </c>
      <c r="F530" s="148">
        <v>1511.56</v>
      </c>
      <c r="G530" s="132"/>
    </row>
    <row r="531" spans="1:7" s="134" customFormat="1" ht="22.5">
      <c r="A531" s="138" t="s">
        <v>1755</v>
      </c>
      <c r="B531" s="139">
        <v>200</v>
      </c>
      <c r="C531" s="140" t="s">
        <v>763</v>
      </c>
      <c r="D531" s="141">
        <v>41304</v>
      </c>
      <c r="E531" s="142">
        <v>14240.76</v>
      </c>
      <c r="F531" s="143">
        <v>27063.24</v>
      </c>
      <c r="G531" s="132"/>
    </row>
    <row r="532" spans="1:7" s="151" customFormat="1" ht="22.5">
      <c r="A532" s="138" t="s">
        <v>656</v>
      </c>
      <c r="B532" s="139">
        <v>200</v>
      </c>
      <c r="C532" s="140" t="s">
        <v>764</v>
      </c>
      <c r="D532" s="141">
        <v>41304</v>
      </c>
      <c r="E532" s="142">
        <v>14240.76</v>
      </c>
      <c r="F532" s="143">
        <v>27063.24</v>
      </c>
      <c r="G532" s="132"/>
    </row>
    <row r="533" spans="1:7" s="151" customFormat="1" ht="22.5">
      <c r="A533" s="144" t="s">
        <v>1520</v>
      </c>
      <c r="B533" s="145">
        <v>200</v>
      </c>
      <c r="C533" s="146" t="s">
        <v>765</v>
      </c>
      <c r="D533" s="147">
        <v>41304</v>
      </c>
      <c r="E533" s="130">
        <v>14240.76</v>
      </c>
      <c r="F533" s="148">
        <v>27063.24</v>
      </c>
      <c r="G533" s="132"/>
    </row>
    <row r="534" spans="1:7" s="134" customFormat="1" ht="12.75">
      <c r="A534" s="138" t="s">
        <v>657</v>
      </c>
      <c r="B534" s="139">
        <v>200</v>
      </c>
      <c r="C534" s="140" t="s">
        <v>766</v>
      </c>
      <c r="D534" s="141">
        <v>26250</v>
      </c>
      <c r="E534" s="142">
        <v>25200</v>
      </c>
      <c r="F534" s="143">
        <v>1050</v>
      </c>
      <c r="G534" s="132"/>
    </row>
    <row r="535" spans="1:7" s="134" customFormat="1" ht="12.75">
      <c r="A535" s="138" t="s">
        <v>658</v>
      </c>
      <c r="B535" s="139">
        <v>200</v>
      </c>
      <c r="C535" s="140" t="s">
        <v>767</v>
      </c>
      <c r="D535" s="141">
        <v>26250</v>
      </c>
      <c r="E535" s="142">
        <v>25200</v>
      </c>
      <c r="F535" s="143">
        <v>1050</v>
      </c>
      <c r="G535" s="132"/>
    </row>
    <row r="536" spans="1:7" s="151" customFormat="1" ht="12.75">
      <c r="A536" s="144" t="s">
        <v>1718</v>
      </c>
      <c r="B536" s="145">
        <v>200</v>
      </c>
      <c r="C536" s="146" t="s">
        <v>806</v>
      </c>
      <c r="D536" s="147">
        <v>1250</v>
      </c>
      <c r="E536" s="130">
        <v>200</v>
      </c>
      <c r="F536" s="148">
        <v>1050</v>
      </c>
      <c r="G536" s="132"/>
    </row>
    <row r="537" spans="1:7" s="134" customFormat="1" ht="12.75">
      <c r="A537" s="144" t="s">
        <v>1993</v>
      </c>
      <c r="B537" s="145">
        <v>200</v>
      </c>
      <c r="C537" s="146" t="s">
        <v>284</v>
      </c>
      <c r="D537" s="147">
        <v>25000</v>
      </c>
      <c r="E537" s="130">
        <v>25000</v>
      </c>
      <c r="F537" s="148">
        <v>0</v>
      </c>
      <c r="G537" s="132"/>
    </row>
    <row r="538" spans="1:7" s="134" customFormat="1" ht="45">
      <c r="A538" s="150" t="s">
        <v>1473</v>
      </c>
      <c r="B538" s="139">
        <v>200</v>
      </c>
      <c r="C538" s="140" t="s">
        <v>768</v>
      </c>
      <c r="D538" s="141">
        <v>5743720.22</v>
      </c>
      <c r="E538" s="142">
        <v>5743720.22</v>
      </c>
      <c r="F538" s="143">
        <v>0</v>
      </c>
      <c r="G538" s="132"/>
    </row>
    <row r="539" spans="1:7" s="134" customFormat="1" ht="33.75">
      <c r="A539" s="138" t="s">
        <v>654</v>
      </c>
      <c r="B539" s="139">
        <v>200</v>
      </c>
      <c r="C539" s="140" t="s">
        <v>769</v>
      </c>
      <c r="D539" s="141">
        <v>5743720.22</v>
      </c>
      <c r="E539" s="142">
        <v>5743720.22</v>
      </c>
      <c r="F539" s="143">
        <v>0</v>
      </c>
      <c r="G539" s="132"/>
    </row>
    <row r="540" spans="1:7" s="151" customFormat="1" ht="12.75">
      <c r="A540" s="138" t="s">
        <v>655</v>
      </c>
      <c r="B540" s="139">
        <v>200</v>
      </c>
      <c r="C540" s="140" t="s">
        <v>770</v>
      </c>
      <c r="D540" s="141">
        <v>5743720.22</v>
      </c>
      <c r="E540" s="142">
        <v>5743720.22</v>
      </c>
      <c r="F540" s="143">
        <v>0</v>
      </c>
      <c r="G540" s="132"/>
    </row>
    <row r="541" spans="1:7" s="134" customFormat="1" ht="12.75">
      <c r="A541" s="144" t="s">
        <v>982</v>
      </c>
      <c r="B541" s="145">
        <v>200</v>
      </c>
      <c r="C541" s="146" t="s">
        <v>771</v>
      </c>
      <c r="D541" s="147">
        <v>4655926.23</v>
      </c>
      <c r="E541" s="130">
        <v>4655926.23</v>
      </c>
      <c r="F541" s="148">
        <v>0</v>
      </c>
      <c r="G541" s="132"/>
    </row>
    <row r="542" spans="1:7" s="134" customFormat="1" ht="33.75">
      <c r="A542" s="144" t="s">
        <v>983</v>
      </c>
      <c r="B542" s="145">
        <v>200</v>
      </c>
      <c r="C542" s="146" t="s">
        <v>772</v>
      </c>
      <c r="D542" s="147">
        <v>1087793.99</v>
      </c>
      <c r="E542" s="130">
        <v>1087793.99</v>
      </c>
      <c r="F542" s="148">
        <v>0</v>
      </c>
      <c r="G542" s="132"/>
    </row>
    <row r="543" spans="1:7" s="134" customFormat="1" ht="22.5">
      <c r="A543" s="138" t="s">
        <v>773</v>
      </c>
      <c r="B543" s="139">
        <v>200</v>
      </c>
      <c r="C543" s="140" t="s">
        <v>774</v>
      </c>
      <c r="D543" s="141">
        <v>1626138355.06</v>
      </c>
      <c r="E543" s="142">
        <v>1464872700.71</v>
      </c>
      <c r="F543" s="143">
        <v>161265654.35</v>
      </c>
      <c r="G543" s="132"/>
    </row>
    <row r="544" spans="1:7" s="134" customFormat="1" ht="12.75">
      <c r="A544" s="138" t="s">
        <v>1635</v>
      </c>
      <c r="B544" s="139">
        <v>200</v>
      </c>
      <c r="C544" s="140" t="s">
        <v>775</v>
      </c>
      <c r="D544" s="141">
        <v>133776229.96</v>
      </c>
      <c r="E544" s="142">
        <v>123969046.5</v>
      </c>
      <c r="F544" s="143">
        <v>9807183.46</v>
      </c>
      <c r="G544" s="132"/>
    </row>
    <row r="545" spans="1:7" s="151" customFormat="1" ht="12.75">
      <c r="A545" s="138" t="s">
        <v>1832</v>
      </c>
      <c r="B545" s="139">
        <v>200</v>
      </c>
      <c r="C545" s="140" t="s">
        <v>776</v>
      </c>
      <c r="D545" s="141">
        <v>133776229.96</v>
      </c>
      <c r="E545" s="142">
        <v>123969046.5</v>
      </c>
      <c r="F545" s="143">
        <v>9807183.46</v>
      </c>
      <c r="G545" s="132"/>
    </row>
    <row r="546" spans="1:7" s="151" customFormat="1" ht="56.25">
      <c r="A546" s="150" t="s">
        <v>1447</v>
      </c>
      <c r="B546" s="139">
        <v>200</v>
      </c>
      <c r="C546" s="140" t="s">
        <v>777</v>
      </c>
      <c r="D546" s="141">
        <v>41494043.3</v>
      </c>
      <c r="E546" s="142">
        <v>40380021.37</v>
      </c>
      <c r="F546" s="143">
        <v>1114021.93</v>
      </c>
      <c r="G546" s="132"/>
    </row>
    <row r="547" spans="1:7" s="151" customFormat="1" ht="12.75">
      <c r="A547" s="138" t="s">
        <v>956</v>
      </c>
      <c r="B547" s="139">
        <v>200</v>
      </c>
      <c r="C547" s="140" t="s">
        <v>778</v>
      </c>
      <c r="D547" s="141">
        <v>21994028.96</v>
      </c>
      <c r="E547" s="142">
        <v>20880019.13</v>
      </c>
      <c r="F547" s="143">
        <v>1114009.83</v>
      </c>
      <c r="G547" s="132"/>
    </row>
    <row r="548" spans="1:7" s="134" customFormat="1" ht="33.75">
      <c r="A548" s="138" t="s">
        <v>654</v>
      </c>
      <c r="B548" s="139">
        <v>200</v>
      </c>
      <c r="C548" s="140" t="s">
        <v>779</v>
      </c>
      <c r="D548" s="141">
        <v>17719985.06</v>
      </c>
      <c r="E548" s="142">
        <v>17239303.51</v>
      </c>
      <c r="F548" s="143">
        <v>480681.55</v>
      </c>
      <c r="G548" s="132"/>
    </row>
    <row r="549" spans="1:7" s="134" customFormat="1" ht="12.75">
      <c r="A549" s="138" t="s">
        <v>655</v>
      </c>
      <c r="B549" s="139">
        <v>200</v>
      </c>
      <c r="C549" s="140" t="s">
        <v>780</v>
      </c>
      <c r="D549" s="141">
        <v>17719985.06</v>
      </c>
      <c r="E549" s="142">
        <v>17239303.51</v>
      </c>
      <c r="F549" s="143">
        <v>480681.55</v>
      </c>
      <c r="G549" s="132"/>
    </row>
    <row r="550" spans="1:7" s="151" customFormat="1" ht="12.75">
      <c r="A550" s="144" t="s">
        <v>982</v>
      </c>
      <c r="B550" s="145">
        <v>200</v>
      </c>
      <c r="C550" s="146" t="s">
        <v>781</v>
      </c>
      <c r="D550" s="147">
        <v>12744539.78</v>
      </c>
      <c r="E550" s="130">
        <v>12739155.23</v>
      </c>
      <c r="F550" s="148">
        <v>5384.55</v>
      </c>
      <c r="G550" s="132"/>
    </row>
    <row r="551" spans="1:7" s="134" customFormat="1" ht="22.5">
      <c r="A551" s="144" t="s">
        <v>1877</v>
      </c>
      <c r="B551" s="145">
        <v>200</v>
      </c>
      <c r="C551" s="146" t="s">
        <v>782</v>
      </c>
      <c r="D551" s="147">
        <v>1639500</v>
      </c>
      <c r="E551" s="130">
        <v>1164203</v>
      </c>
      <c r="F551" s="148">
        <v>475297</v>
      </c>
      <c r="G551" s="132"/>
    </row>
    <row r="552" spans="1:7" s="134" customFormat="1" ht="33.75">
      <c r="A552" s="144" t="s">
        <v>983</v>
      </c>
      <c r="B552" s="145">
        <v>200</v>
      </c>
      <c r="C552" s="146" t="s">
        <v>783</v>
      </c>
      <c r="D552" s="147">
        <v>3335945.28</v>
      </c>
      <c r="E552" s="130">
        <v>3335945.28</v>
      </c>
      <c r="F552" s="148">
        <v>0</v>
      </c>
      <c r="G552" s="132"/>
    </row>
    <row r="553" spans="1:7" s="134" customFormat="1" ht="22.5">
      <c r="A553" s="138" t="s">
        <v>1755</v>
      </c>
      <c r="B553" s="139">
        <v>200</v>
      </c>
      <c r="C553" s="140" t="s">
        <v>784</v>
      </c>
      <c r="D553" s="141">
        <v>4179043.9</v>
      </c>
      <c r="E553" s="142">
        <v>3548031.03</v>
      </c>
      <c r="F553" s="143">
        <v>631012.87</v>
      </c>
      <c r="G553" s="132"/>
    </row>
    <row r="554" spans="1:7" s="151" customFormat="1" ht="22.5">
      <c r="A554" s="138" t="s">
        <v>656</v>
      </c>
      <c r="B554" s="139">
        <v>200</v>
      </c>
      <c r="C554" s="140" t="s">
        <v>785</v>
      </c>
      <c r="D554" s="141">
        <v>4179043.9</v>
      </c>
      <c r="E554" s="142">
        <v>3548031.03</v>
      </c>
      <c r="F554" s="143">
        <v>631012.87</v>
      </c>
      <c r="G554" s="132"/>
    </row>
    <row r="555" spans="1:7" s="134" customFormat="1" ht="22.5">
      <c r="A555" s="144" t="s">
        <v>1520</v>
      </c>
      <c r="B555" s="145">
        <v>200</v>
      </c>
      <c r="C555" s="146" t="s">
        <v>786</v>
      </c>
      <c r="D555" s="147">
        <v>4179043.9</v>
      </c>
      <c r="E555" s="130">
        <v>3548031.03</v>
      </c>
      <c r="F555" s="148">
        <v>631012.87</v>
      </c>
      <c r="G555" s="132"/>
    </row>
    <row r="556" spans="1:7" s="134" customFormat="1" ht="12.75">
      <c r="A556" s="138" t="s">
        <v>657</v>
      </c>
      <c r="B556" s="139">
        <v>200</v>
      </c>
      <c r="C556" s="140" t="s">
        <v>787</v>
      </c>
      <c r="D556" s="141">
        <v>95000</v>
      </c>
      <c r="E556" s="142">
        <v>92684.59</v>
      </c>
      <c r="F556" s="143">
        <v>2315.41</v>
      </c>
      <c r="G556" s="132"/>
    </row>
    <row r="557" spans="1:7" s="134" customFormat="1" ht="12.75">
      <c r="A557" s="138" t="s">
        <v>658</v>
      </c>
      <c r="B557" s="139">
        <v>200</v>
      </c>
      <c r="C557" s="140" t="s">
        <v>788</v>
      </c>
      <c r="D557" s="141">
        <v>95000</v>
      </c>
      <c r="E557" s="142">
        <v>92684.59</v>
      </c>
      <c r="F557" s="143">
        <v>2315.41</v>
      </c>
      <c r="G557" s="132"/>
    </row>
    <row r="558" spans="1:7" s="134" customFormat="1" ht="12.75">
      <c r="A558" s="144" t="s">
        <v>1993</v>
      </c>
      <c r="B558" s="145">
        <v>200</v>
      </c>
      <c r="C558" s="146" t="s">
        <v>789</v>
      </c>
      <c r="D558" s="147">
        <v>95000</v>
      </c>
      <c r="E558" s="130">
        <v>92684.59</v>
      </c>
      <c r="F558" s="148">
        <v>2315.41</v>
      </c>
      <c r="G558" s="132"/>
    </row>
    <row r="559" spans="1:7" s="151" customFormat="1" ht="45">
      <c r="A559" s="150" t="s">
        <v>1473</v>
      </c>
      <c r="B559" s="139">
        <v>200</v>
      </c>
      <c r="C559" s="140" t="s">
        <v>987</v>
      </c>
      <c r="D559" s="141">
        <v>2050427.77</v>
      </c>
      <c r="E559" s="142">
        <v>2050427.77</v>
      </c>
      <c r="F559" s="143">
        <v>0</v>
      </c>
      <c r="G559" s="132"/>
    </row>
    <row r="560" spans="1:7" s="134" customFormat="1" ht="33.75">
      <c r="A560" s="138" t="s">
        <v>654</v>
      </c>
      <c r="B560" s="139">
        <v>200</v>
      </c>
      <c r="C560" s="140" t="s">
        <v>988</v>
      </c>
      <c r="D560" s="141">
        <v>2050427.77</v>
      </c>
      <c r="E560" s="142">
        <v>2050427.77</v>
      </c>
      <c r="F560" s="143">
        <v>0</v>
      </c>
      <c r="G560" s="132"/>
    </row>
    <row r="561" spans="1:7" s="134" customFormat="1" ht="12.75">
      <c r="A561" s="138" t="s">
        <v>655</v>
      </c>
      <c r="B561" s="139">
        <v>200</v>
      </c>
      <c r="C561" s="140" t="s">
        <v>989</v>
      </c>
      <c r="D561" s="141">
        <v>2050427.77</v>
      </c>
      <c r="E561" s="142">
        <v>2050427.77</v>
      </c>
      <c r="F561" s="143">
        <v>0</v>
      </c>
      <c r="G561" s="132"/>
    </row>
    <row r="562" spans="1:7" s="134" customFormat="1" ht="12.75">
      <c r="A562" s="144" t="s">
        <v>982</v>
      </c>
      <c r="B562" s="145">
        <v>200</v>
      </c>
      <c r="C562" s="146" t="s">
        <v>990</v>
      </c>
      <c r="D562" s="147">
        <v>1655145.77</v>
      </c>
      <c r="E562" s="130">
        <v>1655145.77</v>
      </c>
      <c r="F562" s="148">
        <v>0</v>
      </c>
      <c r="G562" s="132"/>
    </row>
    <row r="563" spans="1:7" s="134" customFormat="1" ht="33.75">
      <c r="A563" s="144" t="s">
        <v>983</v>
      </c>
      <c r="B563" s="145">
        <v>200</v>
      </c>
      <c r="C563" s="146" t="s">
        <v>991</v>
      </c>
      <c r="D563" s="147">
        <v>395282</v>
      </c>
      <c r="E563" s="130">
        <v>395282</v>
      </c>
      <c r="F563" s="148">
        <v>0</v>
      </c>
      <c r="G563" s="132"/>
    </row>
    <row r="564" spans="1:7" s="134" customFormat="1" ht="78.75">
      <c r="A564" s="150" t="s">
        <v>1448</v>
      </c>
      <c r="B564" s="139">
        <v>200</v>
      </c>
      <c r="C564" s="140" t="s">
        <v>992</v>
      </c>
      <c r="D564" s="141">
        <v>17449586.57</v>
      </c>
      <c r="E564" s="142">
        <v>17449574.47</v>
      </c>
      <c r="F564" s="143">
        <v>12.1</v>
      </c>
      <c r="G564" s="132"/>
    </row>
    <row r="565" spans="1:7" s="151" customFormat="1" ht="12.75">
      <c r="A565" s="138" t="s">
        <v>956</v>
      </c>
      <c r="B565" s="139">
        <v>200</v>
      </c>
      <c r="C565" s="140" t="s">
        <v>993</v>
      </c>
      <c r="D565" s="141">
        <v>17449586.57</v>
      </c>
      <c r="E565" s="142">
        <v>17449574.47</v>
      </c>
      <c r="F565" s="143">
        <v>12.1</v>
      </c>
      <c r="G565" s="132"/>
    </row>
    <row r="566" spans="1:7" s="134" customFormat="1" ht="22.5">
      <c r="A566" s="138" t="s">
        <v>1755</v>
      </c>
      <c r="B566" s="139">
        <v>200</v>
      </c>
      <c r="C566" s="140" t="s">
        <v>994</v>
      </c>
      <c r="D566" s="141">
        <v>17449586.57</v>
      </c>
      <c r="E566" s="142">
        <v>17449574.47</v>
      </c>
      <c r="F566" s="143">
        <v>12.1</v>
      </c>
      <c r="G566" s="132"/>
    </row>
    <row r="567" spans="1:7" s="151" customFormat="1" ht="22.5">
      <c r="A567" s="138" t="s">
        <v>656</v>
      </c>
      <c r="B567" s="139">
        <v>200</v>
      </c>
      <c r="C567" s="140" t="s">
        <v>995</v>
      </c>
      <c r="D567" s="141">
        <v>17449586.57</v>
      </c>
      <c r="E567" s="142">
        <v>17449574.47</v>
      </c>
      <c r="F567" s="143">
        <v>12.1</v>
      </c>
      <c r="G567" s="132"/>
    </row>
    <row r="568" spans="1:7" s="151" customFormat="1" ht="22.5">
      <c r="A568" s="144" t="s">
        <v>1651</v>
      </c>
      <c r="B568" s="145">
        <v>200</v>
      </c>
      <c r="C568" s="146" t="s">
        <v>510</v>
      </c>
      <c r="D568" s="147">
        <v>17449586.57</v>
      </c>
      <c r="E568" s="130">
        <v>17449574.47</v>
      </c>
      <c r="F568" s="148">
        <v>12.1</v>
      </c>
      <c r="G568" s="132"/>
    </row>
    <row r="569" spans="1:7" s="134" customFormat="1" ht="12.75">
      <c r="A569" s="138" t="s">
        <v>1876</v>
      </c>
      <c r="B569" s="139">
        <v>200</v>
      </c>
      <c r="C569" s="140" t="s">
        <v>996</v>
      </c>
      <c r="D569" s="141">
        <v>92282186.66</v>
      </c>
      <c r="E569" s="142">
        <v>83589025.13</v>
      </c>
      <c r="F569" s="143">
        <v>8693161.53</v>
      </c>
      <c r="G569" s="132"/>
    </row>
    <row r="570" spans="1:7" s="134" customFormat="1" ht="12.75">
      <c r="A570" s="138" t="s">
        <v>687</v>
      </c>
      <c r="B570" s="139">
        <v>200</v>
      </c>
      <c r="C570" s="140" t="s">
        <v>997</v>
      </c>
      <c r="D570" s="141">
        <v>85739086.66</v>
      </c>
      <c r="E570" s="142">
        <v>83523325.13</v>
      </c>
      <c r="F570" s="143">
        <v>2215761.53</v>
      </c>
      <c r="G570" s="132"/>
    </row>
    <row r="571" spans="1:7" s="134" customFormat="1" ht="22.5">
      <c r="A571" s="138" t="s">
        <v>1755</v>
      </c>
      <c r="B571" s="139">
        <v>200</v>
      </c>
      <c r="C571" s="140" t="s">
        <v>998</v>
      </c>
      <c r="D571" s="141">
        <v>85739086.66</v>
      </c>
      <c r="E571" s="142">
        <v>83523325.13</v>
      </c>
      <c r="F571" s="143">
        <v>2215761.53</v>
      </c>
      <c r="G571" s="132"/>
    </row>
    <row r="572" spans="1:7" s="134" customFormat="1" ht="22.5">
      <c r="A572" s="138" t="s">
        <v>656</v>
      </c>
      <c r="B572" s="139">
        <v>200</v>
      </c>
      <c r="C572" s="140" t="s">
        <v>999</v>
      </c>
      <c r="D572" s="141">
        <v>85739086.66</v>
      </c>
      <c r="E572" s="142">
        <v>83523325.13</v>
      </c>
      <c r="F572" s="143">
        <v>2215761.53</v>
      </c>
      <c r="G572" s="132"/>
    </row>
    <row r="573" spans="1:7" s="134" customFormat="1" ht="22.5">
      <c r="A573" s="144" t="s">
        <v>1651</v>
      </c>
      <c r="B573" s="145">
        <v>200</v>
      </c>
      <c r="C573" s="146" t="s">
        <v>1000</v>
      </c>
      <c r="D573" s="147">
        <v>5042836.59</v>
      </c>
      <c r="E573" s="130">
        <v>5042834.88</v>
      </c>
      <c r="F573" s="148">
        <v>1.71</v>
      </c>
      <c r="G573" s="132"/>
    </row>
    <row r="574" spans="1:7" s="134" customFormat="1" ht="22.5">
      <c r="A574" s="144" t="s">
        <v>1520</v>
      </c>
      <c r="B574" s="145">
        <v>200</v>
      </c>
      <c r="C574" s="146" t="s">
        <v>1001</v>
      </c>
      <c r="D574" s="147">
        <v>80696250.07</v>
      </c>
      <c r="E574" s="130">
        <v>78480490.25</v>
      </c>
      <c r="F574" s="148">
        <v>2215759.82</v>
      </c>
      <c r="G574" s="132"/>
    </row>
    <row r="575" spans="1:7" s="134" customFormat="1" ht="45">
      <c r="A575" s="138" t="s">
        <v>1272</v>
      </c>
      <c r="B575" s="139">
        <v>200</v>
      </c>
      <c r="C575" s="140" t="s">
        <v>1273</v>
      </c>
      <c r="D575" s="141">
        <v>6477400</v>
      </c>
      <c r="E575" s="142">
        <v>0</v>
      </c>
      <c r="F575" s="143">
        <v>6477400</v>
      </c>
      <c r="G575" s="132"/>
    </row>
    <row r="576" spans="1:7" s="134" customFormat="1" ht="22.5">
      <c r="A576" s="138" t="s">
        <v>1755</v>
      </c>
      <c r="B576" s="139">
        <v>200</v>
      </c>
      <c r="C576" s="140" t="s">
        <v>1274</v>
      </c>
      <c r="D576" s="141">
        <v>6477400</v>
      </c>
      <c r="E576" s="142">
        <v>0</v>
      </c>
      <c r="F576" s="143">
        <v>6477400</v>
      </c>
      <c r="G576" s="132"/>
    </row>
    <row r="577" spans="1:7" s="151" customFormat="1" ht="22.5">
      <c r="A577" s="138" t="s">
        <v>656</v>
      </c>
      <c r="B577" s="139">
        <v>200</v>
      </c>
      <c r="C577" s="140" t="s">
        <v>1275</v>
      </c>
      <c r="D577" s="141">
        <v>6477400</v>
      </c>
      <c r="E577" s="142">
        <v>0</v>
      </c>
      <c r="F577" s="143">
        <v>6477400</v>
      </c>
      <c r="G577" s="132"/>
    </row>
    <row r="578" spans="1:7" s="134" customFormat="1" ht="22.5">
      <c r="A578" s="144" t="s">
        <v>1651</v>
      </c>
      <c r="B578" s="145">
        <v>200</v>
      </c>
      <c r="C578" s="146" t="s">
        <v>807</v>
      </c>
      <c r="D578" s="147">
        <v>6477400</v>
      </c>
      <c r="E578" s="130">
        <v>0</v>
      </c>
      <c r="F578" s="148">
        <v>6477400</v>
      </c>
      <c r="G578" s="132"/>
    </row>
    <row r="579" spans="1:7" s="134" customFormat="1" ht="45">
      <c r="A579" s="138" t="s">
        <v>76</v>
      </c>
      <c r="B579" s="139">
        <v>200</v>
      </c>
      <c r="C579" s="140" t="s">
        <v>77</v>
      </c>
      <c r="D579" s="141">
        <v>65700</v>
      </c>
      <c r="E579" s="142">
        <v>65700</v>
      </c>
      <c r="F579" s="143">
        <v>0</v>
      </c>
      <c r="G579" s="132"/>
    </row>
    <row r="580" spans="1:7" s="134" customFormat="1" ht="22.5">
      <c r="A580" s="138" t="s">
        <v>1755</v>
      </c>
      <c r="B580" s="139">
        <v>200</v>
      </c>
      <c r="C580" s="140" t="s">
        <v>78</v>
      </c>
      <c r="D580" s="141">
        <v>65700</v>
      </c>
      <c r="E580" s="142">
        <v>65700</v>
      </c>
      <c r="F580" s="143">
        <v>0</v>
      </c>
      <c r="G580" s="132"/>
    </row>
    <row r="581" spans="1:7" s="134" customFormat="1" ht="22.5">
      <c r="A581" s="138" t="s">
        <v>656</v>
      </c>
      <c r="B581" s="139">
        <v>200</v>
      </c>
      <c r="C581" s="140" t="s">
        <v>79</v>
      </c>
      <c r="D581" s="141">
        <v>65700</v>
      </c>
      <c r="E581" s="142">
        <v>65700</v>
      </c>
      <c r="F581" s="143">
        <v>0</v>
      </c>
      <c r="G581" s="132"/>
    </row>
    <row r="582" spans="1:7" s="151" customFormat="1" ht="22.5">
      <c r="A582" s="144" t="s">
        <v>1651</v>
      </c>
      <c r="B582" s="145">
        <v>200</v>
      </c>
      <c r="C582" s="146" t="s">
        <v>80</v>
      </c>
      <c r="D582" s="147">
        <v>65700</v>
      </c>
      <c r="E582" s="130">
        <v>65700</v>
      </c>
      <c r="F582" s="148">
        <v>0</v>
      </c>
      <c r="G582" s="132"/>
    </row>
    <row r="583" spans="1:7" s="134" customFormat="1" ht="12.75">
      <c r="A583" s="138" t="s">
        <v>1794</v>
      </c>
      <c r="B583" s="139">
        <v>200</v>
      </c>
      <c r="C583" s="140" t="s">
        <v>1002</v>
      </c>
      <c r="D583" s="141">
        <v>5053541.8</v>
      </c>
      <c r="E583" s="142">
        <v>4926981.53</v>
      </c>
      <c r="F583" s="143">
        <v>126560.27</v>
      </c>
      <c r="G583" s="132"/>
    </row>
    <row r="584" spans="1:7" s="134" customFormat="1" ht="22.5">
      <c r="A584" s="138" t="s">
        <v>1732</v>
      </c>
      <c r="B584" s="139">
        <v>200</v>
      </c>
      <c r="C584" s="140" t="s">
        <v>917</v>
      </c>
      <c r="D584" s="141">
        <v>5053541.8</v>
      </c>
      <c r="E584" s="142">
        <v>4926981.53</v>
      </c>
      <c r="F584" s="143">
        <v>126560.27</v>
      </c>
      <c r="G584" s="132"/>
    </row>
    <row r="585" spans="1:7" s="134" customFormat="1" ht="56.25">
      <c r="A585" s="150" t="s">
        <v>1447</v>
      </c>
      <c r="B585" s="139">
        <v>200</v>
      </c>
      <c r="C585" s="140" t="s">
        <v>918</v>
      </c>
      <c r="D585" s="141">
        <v>5053541.8</v>
      </c>
      <c r="E585" s="142">
        <v>4926981.53</v>
      </c>
      <c r="F585" s="143">
        <v>126560.27</v>
      </c>
      <c r="G585" s="132"/>
    </row>
    <row r="586" spans="1:7" s="134" customFormat="1" ht="78.75">
      <c r="A586" s="150" t="s">
        <v>1448</v>
      </c>
      <c r="B586" s="139">
        <v>200</v>
      </c>
      <c r="C586" s="140" t="s">
        <v>919</v>
      </c>
      <c r="D586" s="141">
        <v>5053541.8</v>
      </c>
      <c r="E586" s="142">
        <v>4926981.53</v>
      </c>
      <c r="F586" s="143">
        <v>126560.27</v>
      </c>
      <c r="G586" s="132"/>
    </row>
    <row r="587" spans="1:7" s="134" customFormat="1" ht="12.75">
      <c r="A587" s="138" t="s">
        <v>956</v>
      </c>
      <c r="B587" s="139">
        <v>200</v>
      </c>
      <c r="C587" s="140" t="s">
        <v>920</v>
      </c>
      <c r="D587" s="141">
        <v>5053541.8</v>
      </c>
      <c r="E587" s="142">
        <v>4926981.53</v>
      </c>
      <c r="F587" s="143">
        <v>126560.27</v>
      </c>
      <c r="G587" s="132"/>
    </row>
    <row r="588" spans="1:7" s="134" customFormat="1" ht="22.5">
      <c r="A588" s="138" t="s">
        <v>1755</v>
      </c>
      <c r="B588" s="139">
        <v>200</v>
      </c>
      <c r="C588" s="140" t="s">
        <v>921</v>
      </c>
      <c r="D588" s="141">
        <v>5053541.8</v>
      </c>
      <c r="E588" s="142">
        <v>4926981.53</v>
      </c>
      <c r="F588" s="143">
        <v>126560.27</v>
      </c>
      <c r="G588" s="132"/>
    </row>
    <row r="589" spans="1:7" s="134" customFormat="1" ht="22.5">
      <c r="A589" s="138" t="s">
        <v>656</v>
      </c>
      <c r="B589" s="139">
        <v>200</v>
      </c>
      <c r="C589" s="140" t="s">
        <v>922</v>
      </c>
      <c r="D589" s="141">
        <v>5053541.8</v>
      </c>
      <c r="E589" s="142">
        <v>4926981.53</v>
      </c>
      <c r="F589" s="143">
        <v>126560.27</v>
      </c>
      <c r="G589" s="132"/>
    </row>
    <row r="590" spans="1:7" s="134" customFormat="1" ht="22.5">
      <c r="A590" s="144" t="s">
        <v>1651</v>
      </c>
      <c r="B590" s="145">
        <v>200</v>
      </c>
      <c r="C590" s="146" t="s">
        <v>808</v>
      </c>
      <c r="D590" s="147">
        <v>5053541.8</v>
      </c>
      <c r="E590" s="130">
        <v>4926981.53</v>
      </c>
      <c r="F590" s="148">
        <v>126560.27</v>
      </c>
      <c r="G590" s="132"/>
    </row>
    <row r="591" spans="1:7" s="134" customFormat="1" ht="12.75">
      <c r="A591" s="138" t="s">
        <v>1688</v>
      </c>
      <c r="B591" s="139">
        <v>200</v>
      </c>
      <c r="C591" s="140" t="s">
        <v>923</v>
      </c>
      <c r="D591" s="141">
        <v>11317763.49</v>
      </c>
      <c r="E591" s="142">
        <v>10632912.79</v>
      </c>
      <c r="F591" s="143">
        <v>684850.7</v>
      </c>
      <c r="G591" s="132"/>
    </row>
    <row r="592" spans="1:7" s="134" customFormat="1" ht="12.75">
      <c r="A592" s="138" t="s">
        <v>979</v>
      </c>
      <c r="B592" s="139">
        <v>200</v>
      </c>
      <c r="C592" s="140" t="s">
        <v>924</v>
      </c>
      <c r="D592" s="141">
        <v>4271435</v>
      </c>
      <c r="E592" s="142">
        <v>4271435</v>
      </c>
      <c r="F592" s="143">
        <v>0</v>
      </c>
      <c r="G592" s="132"/>
    </row>
    <row r="593" spans="1:7" s="134" customFormat="1" ht="12.75">
      <c r="A593" s="138" t="s">
        <v>1876</v>
      </c>
      <c r="B593" s="139">
        <v>200</v>
      </c>
      <c r="C593" s="140" t="s">
        <v>925</v>
      </c>
      <c r="D593" s="141">
        <v>4271435</v>
      </c>
      <c r="E593" s="142">
        <v>4271435</v>
      </c>
      <c r="F593" s="143">
        <v>0</v>
      </c>
      <c r="G593" s="132"/>
    </row>
    <row r="594" spans="1:7" s="134" customFormat="1" ht="22.5">
      <c r="A594" s="138" t="s">
        <v>980</v>
      </c>
      <c r="B594" s="139">
        <v>200</v>
      </c>
      <c r="C594" s="140" t="s">
        <v>926</v>
      </c>
      <c r="D594" s="141">
        <v>4271435</v>
      </c>
      <c r="E594" s="142">
        <v>4271435</v>
      </c>
      <c r="F594" s="143">
        <v>0</v>
      </c>
      <c r="G594" s="132"/>
    </row>
    <row r="595" spans="1:7" s="151" customFormat="1" ht="12.75">
      <c r="A595" s="138" t="s">
        <v>660</v>
      </c>
      <c r="B595" s="139">
        <v>200</v>
      </c>
      <c r="C595" s="140" t="s">
        <v>927</v>
      </c>
      <c r="D595" s="141">
        <v>4271435</v>
      </c>
      <c r="E595" s="142">
        <v>4271435</v>
      </c>
      <c r="F595" s="143">
        <v>0</v>
      </c>
      <c r="G595" s="132"/>
    </row>
    <row r="596" spans="1:7" s="151" customFormat="1" ht="12.75">
      <c r="A596" s="144" t="s">
        <v>693</v>
      </c>
      <c r="B596" s="145">
        <v>200</v>
      </c>
      <c r="C596" s="146" t="s">
        <v>928</v>
      </c>
      <c r="D596" s="147">
        <v>4271435</v>
      </c>
      <c r="E596" s="130">
        <v>4271435</v>
      </c>
      <c r="F596" s="148">
        <v>0</v>
      </c>
      <c r="G596" s="132"/>
    </row>
    <row r="597" spans="1:7" s="151" customFormat="1" ht="12.75">
      <c r="A597" s="138" t="s">
        <v>541</v>
      </c>
      <c r="B597" s="139">
        <v>200</v>
      </c>
      <c r="C597" s="140" t="s">
        <v>929</v>
      </c>
      <c r="D597" s="141">
        <v>7046328.49</v>
      </c>
      <c r="E597" s="142">
        <v>6361477.79</v>
      </c>
      <c r="F597" s="143">
        <v>684850.7</v>
      </c>
      <c r="G597" s="132"/>
    </row>
    <row r="598" spans="1:7" s="151" customFormat="1" ht="12.75">
      <c r="A598" s="138" t="s">
        <v>1876</v>
      </c>
      <c r="B598" s="139">
        <v>200</v>
      </c>
      <c r="C598" s="140" t="s">
        <v>930</v>
      </c>
      <c r="D598" s="141">
        <v>7046328.49</v>
      </c>
      <c r="E598" s="142">
        <v>6361477.79</v>
      </c>
      <c r="F598" s="143">
        <v>684850.7</v>
      </c>
      <c r="G598" s="132"/>
    </row>
    <row r="599" spans="1:7" s="134" customFormat="1" ht="56.25">
      <c r="A599" s="150" t="s">
        <v>1449</v>
      </c>
      <c r="B599" s="139">
        <v>200</v>
      </c>
      <c r="C599" s="140" t="s">
        <v>931</v>
      </c>
      <c r="D599" s="141">
        <v>60000</v>
      </c>
      <c r="E599" s="142">
        <v>60000</v>
      </c>
      <c r="F599" s="143">
        <v>0</v>
      </c>
      <c r="G599" s="132"/>
    </row>
    <row r="600" spans="1:7" s="151" customFormat="1" ht="12.75">
      <c r="A600" s="138" t="s">
        <v>660</v>
      </c>
      <c r="B600" s="139">
        <v>200</v>
      </c>
      <c r="C600" s="140" t="s">
        <v>932</v>
      </c>
      <c r="D600" s="141">
        <v>60000</v>
      </c>
      <c r="E600" s="142">
        <v>60000</v>
      </c>
      <c r="F600" s="143">
        <v>0</v>
      </c>
      <c r="G600" s="132"/>
    </row>
    <row r="601" spans="1:7" s="134" customFormat="1" ht="12.75">
      <c r="A601" s="144" t="s">
        <v>693</v>
      </c>
      <c r="B601" s="145">
        <v>200</v>
      </c>
      <c r="C601" s="146" t="s">
        <v>933</v>
      </c>
      <c r="D601" s="147">
        <v>60000</v>
      </c>
      <c r="E601" s="130">
        <v>60000</v>
      </c>
      <c r="F601" s="148">
        <v>0</v>
      </c>
      <c r="G601" s="132"/>
    </row>
    <row r="602" spans="1:7" s="134" customFormat="1" ht="78.75">
      <c r="A602" s="150" t="s">
        <v>1450</v>
      </c>
      <c r="B602" s="139">
        <v>200</v>
      </c>
      <c r="C602" s="140" t="s">
        <v>934</v>
      </c>
      <c r="D602" s="141">
        <v>443628.49</v>
      </c>
      <c r="E602" s="142">
        <v>443530.76</v>
      </c>
      <c r="F602" s="143">
        <v>97.73</v>
      </c>
      <c r="G602" s="132"/>
    </row>
    <row r="603" spans="1:7" s="134" customFormat="1" ht="12.75">
      <c r="A603" s="138" t="s">
        <v>660</v>
      </c>
      <c r="B603" s="139">
        <v>200</v>
      </c>
      <c r="C603" s="140" t="s">
        <v>935</v>
      </c>
      <c r="D603" s="141">
        <v>443628.49</v>
      </c>
      <c r="E603" s="142">
        <v>443530.76</v>
      </c>
      <c r="F603" s="143">
        <v>97.73</v>
      </c>
      <c r="G603" s="132"/>
    </row>
    <row r="604" spans="1:7" s="134" customFormat="1" ht="12.75">
      <c r="A604" s="144" t="s">
        <v>693</v>
      </c>
      <c r="B604" s="145">
        <v>200</v>
      </c>
      <c r="C604" s="146" t="s">
        <v>936</v>
      </c>
      <c r="D604" s="147">
        <v>443628.49</v>
      </c>
      <c r="E604" s="130">
        <v>443530.76</v>
      </c>
      <c r="F604" s="148">
        <v>97.73</v>
      </c>
      <c r="G604" s="132"/>
    </row>
    <row r="605" spans="1:7" s="134" customFormat="1" ht="33.75">
      <c r="A605" s="138" t="s">
        <v>978</v>
      </c>
      <c r="B605" s="139">
        <v>200</v>
      </c>
      <c r="C605" s="140" t="s">
        <v>348</v>
      </c>
      <c r="D605" s="141">
        <v>1359500</v>
      </c>
      <c r="E605" s="142">
        <v>1357947.03</v>
      </c>
      <c r="F605" s="143">
        <v>1552.97</v>
      </c>
      <c r="G605" s="132"/>
    </row>
    <row r="606" spans="1:7" s="151" customFormat="1" ht="22.5">
      <c r="A606" s="138" t="s">
        <v>1755</v>
      </c>
      <c r="B606" s="139">
        <v>200</v>
      </c>
      <c r="C606" s="140" t="s">
        <v>349</v>
      </c>
      <c r="D606" s="141">
        <v>1359500</v>
      </c>
      <c r="E606" s="142">
        <v>1357947.03</v>
      </c>
      <c r="F606" s="143">
        <v>1552.97</v>
      </c>
      <c r="G606" s="132"/>
    </row>
    <row r="607" spans="1:7" s="134" customFormat="1" ht="22.5">
      <c r="A607" s="138" t="s">
        <v>656</v>
      </c>
      <c r="B607" s="139">
        <v>200</v>
      </c>
      <c r="C607" s="140" t="s">
        <v>350</v>
      </c>
      <c r="D607" s="141">
        <v>1359500</v>
      </c>
      <c r="E607" s="142">
        <v>1357947.03</v>
      </c>
      <c r="F607" s="143">
        <v>1552.97</v>
      </c>
      <c r="G607" s="132"/>
    </row>
    <row r="608" spans="1:7" s="151" customFormat="1" ht="22.5">
      <c r="A608" s="144" t="s">
        <v>1520</v>
      </c>
      <c r="B608" s="145">
        <v>200</v>
      </c>
      <c r="C608" s="146" t="s">
        <v>351</v>
      </c>
      <c r="D608" s="147">
        <v>1359500</v>
      </c>
      <c r="E608" s="130">
        <v>1357947.03</v>
      </c>
      <c r="F608" s="148">
        <v>1552.97</v>
      </c>
      <c r="G608" s="132"/>
    </row>
    <row r="609" spans="1:7" s="134" customFormat="1" ht="22.5">
      <c r="A609" s="138" t="s">
        <v>262</v>
      </c>
      <c r="B609" s="139">
        <v>200</v>
      </c>
      <c r="C609" s="140" t="s">
        <v>1496</v>
      </c>
      <c r="D609" s="141">
        <v>5183200</v>
      </c>
      <c r="E609" s="142">
        <v>4500000</v>
      </c>
      <c r="F609" s="143">
        <v>683200</v>
      </c>
      <c r="G609" s="132"/>
    </row>
    <row r="610" spans="1:7" s="134" customFormat="1" ht="12.75">
      <c r="A610" s="138" t="s">
        <v>660</v>
      </c>
      <c r="B610" s="139">
        <v>200</v>
      </c>
      <c r="C610" s="140" t="s">
        <v>1497</v>
      </c>
      <c r="D610" s="141">
        <v>5183200</v>
      </c>
      <c r="E610" s="142">
        <v>4500000</v>
      </c>
      <c r="F610" s="143">
        <v>683200</v>
      </c>
      <c r="G610" s="132"/>
    </row>
    <row r="611" spans="1:7" s="151" customFormat="1" ht="12.75">
      <c r="A611" s="144" t="s">
        <v>693</v>
      </c>
      <c r="B611" s="145">
        <v>200</v>
      </c>
      <c r="C611" s="146" t="s">
        <v>1498</v>
      </c>
      <c r="D611" s="147">
        <v>5183200</v>
      </c>
      <c r="E611" s="130">
        <v>4500000</v>
      </c>
      <c r="F611" s="148">
        <v>683200</v>
      </c>
      <c r="G611" s="132"/>
    </row>
    <row r="612" spans="1:7" s="134" customFormat="1" ht="12.75">
      <c r="A612" s="138" t="s">
        <v>1795</v>
      </c>
      <c r="B612" s="139">
        <v>200</v>
      </c>
      <c r="C612" s="140" t="s">
        <v>937</v>
      </c>
      <c r="D612" s="141">
        <v>1219286782.27</v>
      </c>
      <c r="E612" s="142">
        <v>1110556656.88</v>
      </c>
      <c r="F612" s="143">
        <v>108730125.39</v>
      </c>
      <c r="G612" s="132"/>
    </row>
    <row r="613" spans="1:7" s="134" customFormat="1" ht="12.75">
      <c r="A613" s="138" t="s">
        <v>539</v>
      </c>
      <c r="B613" s="139">
        <v>200</v>
      </c>
      <c r="C613" s="140" t="s">
        <v>938</v>
      </c>
      <c r="D613" s="141">
        <v>1205179882.27</v>
      </c>
      <c r="E613" s="142">
        <v>1096554042.88</v>
      </c>
      <c r="F613" s="143">
        <v>108625839.39</v>
      </c>
      <c r="G613" s="132"/>
    </row>
    <row r="614" spans="1:7" s="134" customFormat="1" ht="56.25">
      <c r="A614" s="150" t="s">
        <v>1447</v>
      </c>
      <c r="B614" s="139">
        <v>200</v>
      </c>
      <c r="C614" s="140" t="s">
        <v>939</v>
      </c>
      <c r="D614" s="141">
        <v>1017392559</v>
      </c>
      <c r="E614" s="142">
        <v>1003039840.33</v>
      </c>
      <c r="F614" s="143">
        <v>14352718.67</v>
      </c>
      <c r="G614" s="132"/>
    </row>
    <row r="615" spans="1:7" s="134" customFormat="1" ht="78.75">
      <c r="A615" s="150" t="s">
        <v>1451</v>
      </c>
      <c r="B615" s="139">
        <v>200</v>
      </c>
      <c r="C615" s="140" t="s">
        <v>940</v>
      </c>
      <c r="D615" s="141">
        <v>1017392559</v>
      </c>
      <c r="E615" s="142">
        <v>1003039840.33</v>
      </c>
      <c r="F615" s="143">
        <v>14352718.67</v>
      </c>
      <c r="G615" s="132"/>
    </row>
    <row r="616" spans="1:7" s="134" customFormat="1" ht="22.5">
      <c r="A616" s="138" t="s">
        <v>1985</v>
      </c>
      <c r="B616" s="139">
        <v>200</v>
      </c>
      <c r="C616" s="140" t="s">
        <v>941</v>
      </c>
      <c r="D616" s="141">
        <v>476224329</v>
      </c>
      <c r="E616" s="142">
        <v>476135948.95</v>
      </c>
      <c r="F616" s="143">
        <v>88380.05</v>
      </c>
      <c r="G616" s="132"/>
    </row>
    <row r="617" spans="1:7" s="134" customFormat="1" ht="12.75">
      <c r="A617" s="138" t="s">
        <v>657</v>
      </c>
      <c r="B617" s="139">
        <v>200</v>
      </c>
      <c r="C617" s="140" t="s">
        <v>1313</v>
      </c>
      <c r="D617" s="141">
        <v>476224329</v>
      </c>
      <c r="E617" s="142">
        <v>476135948.95</v>
      </c>
      <c r="F617" s="143">
        <v>88380.05</v>
      </c>
      <c r="G617" s="132"/>
    </row>
    <row r="618" spans="1:7" s="134" customFormat="1" ht="33.75">
      <c r="A618" s="144" t="s">
        <v>1765</v>
      </c>
      <c r="B618" s="145">
        <v>200</v>
      </c>
      <c r="C618" s="146" t="s">
        <v>1314</v>
      </c>
      <c r="D618" s="147">
        <v>476224329</v>
      </c>
      <c r="E618" s="130">
        <v>476135948.95</v>
      </c>
      <c r="F618" s="148">
        <v>88380.05</v>
      </c>
      <c r="G618" s="132"/>
    </row>
    <row r="619" spans="1:7" s="134" customFormat="1" ht="56.25">
      <c r="A619" s="150" t="s">
        <v>1452</v>
      </c>
      <c r="B619" s="139">
        <v>200</v>
      </c>
      <c r="C619" s="140" t="s">
        <v>1315</v>
      </c>
      <c r="D619" s="141">
        <v>541168230</v>
      </c>
      <c r="E619" s="142">
        <v>526903891.38</v>
      </c>
      <c r="F619" s="143">
        <v>14264338.62</v>
      </c>
      <c r="G619" s="132"/>
    </row>
    <row r="620" spans="1:7" s="134" customFormat="1" ht="12.75">
      <c r="A620" s="138" t="s">
        <v>657</v>
      </c>
      <c r="B620" s="139">
        <v>200</v>
      </c>
      <c r="C620" s="140" t="s">
        <v>1316</v>
      </c>
      <c r="D620" s="141">
        <v>541168230</v>
      </c>
      <c r="E620" s="142">
        <v>526903891.38</v>
      </c>
      <c r="F620" s="143">
        <v>14264338.62</v>
      </c>
      <c r="G620" s="132"/>
    </row>
    <row r="621" spans="1:7" s="134" customFormat="1" ht="33.75">
      <c r="A621" s="144" t="s">
        <v>1765</v>
      </c>
      <c r="B621" s="145">
        <v>200</v>
      </c>
      <c r="C621" s="146" t="s">
        <v>1317</v>
      </c>
      <c r="D621" s="147">
        <v>541168230</v>
      </c>
      <c r="E621" s="130">
        <v>526903891.38</v>
      </c>
      <c r="F621" s="148">
        <v>14264338.62</v>
      </c>
      <c r="G621" s="132"/>
    </row>
    <row r="622" spans="1:7" s="134" customFormat="1" ht="12.75">
      <c r="A622" s="138" t="s">
        <v>1876</v>
      </c>
      <c r="B622" s="139">
        <v>200</v>
      </c>
      <c r="C622" s="140" t="s">
        <v>81</v>
      </c>
      <c r="D622" s="141">
        <v>187787323.27</v>
      </c>
      <c r="E622" s="142">
        <v>93514202.55</v>
      </c>
      <c r="F622" s="143">
        <v>94273120.72</v>
      </c>
      <c r="G622" s="132"/>
    </row>
    <row r="623" spans="1:7" s="134" customFormat="1" ht="45">
      <c r="A623" s="150" t="s">
        <v>82</v>
      </c>
      <c r="B623" s="139">
        <v>200</v>
      </c>
      <c r="C623" s="140" t="s">
        <v>83</v>
      </c>
      <c r="D623" s="141">
        <v>187674400</v>
      </c>
      <c r="E623" s="142">
        <v>93420688.35</v>
      </c>
      <c r="F623" s="143">
        <v>94253711.65</v>
      </c>
      <c r="G623" s="132"/>
    </row>
    <row r="624" spans="1:7" s="134" customFormat="1" ht="12.75">
      <c r="A624" s="138" t="s">
        <v>660</v>
      </c>
      <c r="B624" s="139">
        <v>200</v>
      </c>
      <c r="C624" s="140" t="s">
        <v>84</v>
      </c>
      <c r="D624" s="141">
        <v>93837200</v>
      </c>
      <c r="E624" s="142">
        <v>93420688.35</v>
      </c>
      <c r="F624" s="143">
        <v>416511.65</v>
      </c>
      <c r="G624" s="132"/>
    </row>
    <row r="625" spans="1:7" s="134" customFormat="1" ht="12.75">
      <c r="A625" s="144" t="s">
        <v>693</v>
      </c>
      <c r="B625" s="145">
        <v>200</v>
      </c>
      <c r="C625" s="146" t="s">
        <v>85</v>
      </c>
      <c r="D625" s="147">
        <v>93837200</v>
      </c>
      <c r="E625" s="130">
        <v>93420688.35</v>
      </c>
      <c r="F625" s="148">
        <v>416511.65</v>
      </c>
      <c r="G625" s="132"/>
    </row>
    <row r="626" spans="1:7" s="134" customFormat="1" ht="12.75">
      <c r="A626" s="138" t="s">
        <v>657</v>
      </c>
      <c r="B626" s="139">
        <v>200</v>
      </c>
      <c r="C626" s="140" t="s">
        <v>285</v>
      </c>
      <c r="D626" s="141">
        <v>93837200</v>
      </c>
      <c r="E626" s="142">
        <v>0</v>
      </c>
      <c r="F626" s="143">
        <v>93837200</v>
      </c>
      <c r="G626" s="132"/>
    </row>
    <row r="627" spans="1:7" s="134" customFormat="1" ht="33.75">
      <c r="A627" s="144" t="s">
        <v>1765</v>
      </c>
      <c r="B627" s="145">
        <v>200</v>
      </c>
      <c r="C627" s="146" t="s">
        <v>286</v>
      </c>
      <c r="D627" s="147">
        <v>93837200</v>
      </c>
      <c r="E627" s="130">
        <v>0</v>
      </c>
      <c r="F627" s="148">
        <v>93837200</v>
      </c>
      <c r="G627" s="132"/>
    </row>
    <row r="628" spans="1:7" s="134" customFormat="1" ht="56.25">
      <c r="A628" s="150" t="s">
        <v>287</v>
      </c>
      <c r="B628" s="139">
        <v>200</v>
      </c>
      <c r="C628" s="140" t="s">
        <v>288</v>
      </c>
      <c r="D628" s="141">
        <v>112923.27</v>
      </c>
      <c r="E628" s="142">
        <v>93514.2</v>
      </c>
      <c r="F628" s="143">
        <v>19409.07</v>
      </c>
      <c r="G628" s="132"/>
    </row>
    <row r="629" spans="1:7" s="134" customFormat="1" ht="12.75">
      <c r="A629" s="138" t="s">
        <v>657</v>
      </c>
      <c r="B629" s="139">
        <v>200</v>
      </c>
      <c r="C629" s="140" t="s">
        <v>289</v>
      </c>
      <c r="D629" s="141">
        <v>112923.27</v>
      </c>
      <c r="E629" s="142">
        <v>93514.2</v>
      </c>
      <c r="F629" s="143">
        <v>19409.07</v>
      </c>
      <c r="G629" s="132"/>
    </row>
    <row r="630" spans="1:7" s="134" customFormat="1" ht="33.75">
      <c r="A630" s="144" t="s">
        <v>1765</v>
      </c>
      <c r="B630" s="145">
        <v>200</v>
      </c>
      <c r="C630" s="146" t="s">
        <v>290</v>
      </c>
      <c r="D630" s="147">
        <v>112923.27</v>
      </c>
      <c r="E630" s="130">
        <v>93514.2</v>
      </c>
      <c r="F630" s="148">
        <v>19409.07</v>
      </c>
      <c r="G630" s="132"/>
    </row>
    <row r="631" spans="1:7" s="134" customFormat="1" ht="12.75">
      <c r="A631" s="138" t="s">
        <v>1276</v>
      </c>
      <c r="B631" s="139">
        <v>200</v>
      </c>
      <c r="C631" s="140" t="s">
        <v>1277</v>
      </c>
      <c r="D631" s="141">
        <v>2406900</v>
      </c>
      <c r="E631" s="142">
        <v>2311199</v>
      </c>
      <c r="F631" s="143">
        <v>95701</v>
      </c>
      <c r="G631" s="132"/>
    </row>
    <row r="632" spans="1:7" s="134" customFormat="1" ht="12.75">
      <c r="A632" s="138" t="s">
        <v>1876</v>
      </c>
      <c r="B632" s="139">
        <v>200</v>
      </c>
      <c r="C632" s="140" t="s">
        <v>1278</v>
      </c>
      <c r="D632" s="141">
        <v>2406900</v>
      </c>
      <c r="E632" s="142">
        <v>2311199</v>
      </c>
      <c r="F632" s="143">
        <v>95701</v>
      </c>
      <c r="G632" s="132"/>
    </row>
    <row r="633" spans="1:7" s="134" customFormat="1" ht="22.5">
      <c r="A633" s="138" t="s">
        <v>1279</v>
      </c>
      <c r="B633" s="139">
        <v>200</v>
      </c>
      <c r="C633" s="140" t="s">
        <v>1280</v>
      </c>
      <c r="D633" s="141">
        <v>2406900</v>
      </c>
      <c r="E633" s="142">
        <v>2311199</v>
      </c>
      <c r="F633" s="143">
        <v>95701</v>
      </c>
      <c r="G633" s="132"/>
    </row>
    <row r="634" spans="1:7" s="134" customFormat="1" ht="12.75">
      <c r="A634" s="138" t="s">
        <v>660</v>
      </c>
      <c r="B634" s="139">
        <v>200</v>
      </c>
      <c r="C634" s="140" t="s">
        <v>1281</v>
      </c>
      <c r="D634" s="141">
        <v>2406900</v>
      </c>
      <c r="E634" s="142">
        <v>2311199</v>
      </c>
      <c r="F634" s="143">
        <v>95701</v>
      </c>
      <c r="G634" s="132"/>
    </row>
    <row r="635" spans="1:7" s="134" customFormat="1" ht="12.75">
      <c r="A635" s="144" t="s">
        <v>693</v>
      </c>
      <c r="B635" s="145">
        <v>200</v>
      </c>
      <c r="C635" s="146" t="s">
        <v>1282</v>
      </c>
      <c r="D635" s="147">
        <v>2406900</v>
      </c>
      <c r="E635" s="130">
        <v>2311199</v>
      </c>
      <c r="F635" s="148">
        <v>95701</v>
      </c>
      <c r="G635" s="132"/>
    </row>
    <row r="636" spans="1:7" s="134" customFormat="1" ht="12.75">
      <c r="A636" s="138" t="s">
        <v>1283</v>
      </c>
      <c r="B636" s="139">
        <v>200</v>
      </c>
      <c r="C636" s="140" t="s">
        <v>1284</v>
      </c>
      <c r="D636" s="141">
        <v>11700000</v>
      </c>
      <c r="E636" s="142">
        <v>11691415</v>
      </c>
      <c r="F636" s="143">
        <v>8585</v>
      </c>
      <c r="G636" s="132"/>
    </row>
    <row r="637" spans="1:7" s="134" customFormat="1" ht="12.75">
      <c r="A637" s="138" t="s">
        <v>1876</v>
      </c>
      <c r="B637" s="139">
        <v>200</v>
      </c>
      <c r="C637" s="140" t="s">
        <v>1285</v>
      </c>
      <c r="D637" s="141">
        <v>11700000</v>
      </c>
      <c r="E637" s="142">
        <v>11691415</v>
      </c>
      <c r="F637" s="143">
        <v>8585</v>
      </c>
      <c r="G637" s="132"/>
    </row>
    <row r="638" spans="1:7" s="151" customFormat="1" ht="78.75">
      <c r="A638" s="150" t="s">
        <v>1453</v>
      </c>
      <c r="B638" s="139">
        <v>200</v>
      </c>
      <c r="C638" s="140" t="s">
        <v>1286</v>
      </c>
      <c r="D638" s="141">
        <v>11700000</v>
      </c>
      <c r="E638" s="142">
        <v>11691415</v>
      </c>
      <c r="F638" s="143">
        <v>8585</v>
      </c>
      <c r="G638" s="132"/>
    </row>
    <row r="639" spans="1:7" ht="12.75">
      <c r="A639" s="138" t="s">
        <v>660</v>
      </c>
      <c r="B639" s="139">
        <v>200</v>
      </c>
      <c r="C639" s="140" t="s">
        <v>1287</v>
      </c>
      <c r="D639" s="141">
        <v>11700000</v>
      </c>
      <c r="E639" s="142">
        <v>11691415</v>
      </c>
      <c r="F639" s="143">
        <v>8585</v>
      </c>
      <c r="G639" s="132"/>
    </row>
    <row r="640" spans="1:7" ht="12.75">
      <c r="A640" s="144" t="s">
        <v>693</v>
      </c>
      <c r="B640" s="145">
        <v>200</v>
      </c>
      <c r="C640" s="146" t="s">
        <v>1288</v>
      </c>
      <c r="D640" s="147">
        <v>11700000</v>
      </c>
      <c r="E640" s="130">
        <v>11691415</v>
      </c>
      <c r="F640" s="148">
        <v>8585</v>
      </c>
      <c r="G640" s="132"/>
    </row>
    <row r="641" spans="1:7" ht="12.75">
      <c r="A641" s="138" t="s">
        <v>1674</v>
      </c>
      <c r="B641" s="139">
        <v>200</v>
      </c>
      <c r="C641" s="140" t="s">
        <v>1454</v>
      </c>
      <c r="D641" s="141">
        <v>3461993</v>
      </c>
      <c r="E641" s="142">
        <v>0</v>
      </c>
      <c r="F641" s="143">
        <v>3461993</v>
      </c>
      <c r="G641" s="132"/>
    </row>
    <row r="642" spans="1:7" ht="12.75">
      <c r="A642" s="138" t="s">
        <v>1455</v>
      </c>
      <c r="B642" s="139">
        <v>200</v>
      </c>
      <c r="C642" s="140" t="s">
        <v>1456</v>
      </c>
      <c r="D642" s="141">
        <v>3461993</v>
      </c>
      <c r="E642" s="142">
        <v>0</v>
      </c>
      <c r="F642" s="143">
        <v>3461993</v>
      </c>
      <c r="G642" s="132"/>
    </row>
    <row r="643" spans="1:7" ht="56.25">
      <c r="A643" s="150" t="s">
        <v>1447</v>
      </c>
      <c r="B643" s="139">
        <v>200</v>
      </c>
      <c r="C643" s="140" t="s">
        <v>86</v>
      </c>
      <c r="D643" s="141">
        <v>3461993</v>
      </c>
      <c r="E643" s="142">
        <v>0</v>
      </c>
      <c r="F643" s="143">
        <v>3461993</v>
      </c>
      <c r="G643" s="132"/>
    </row>
    <row r="644" spans="1:7" ht="22.5">
      <c r="A644" s="138" t="s">
        <v>87</v>
      </c>
      <c r="B644" s="139">
        <v>200</v>
      </c>
      <c r="C644" s="140" t="s">
        <v>88</v>
      </c>
      <c r="D644" s="141">
        <v>21193</v>
      </c>
      <c r="E644" s="142">
        <v>0</v>
      </c>
      <c r="F644" s="143">
        <v>21193</v>
      </c>
      <c r="G644" s="132"/>
    </row>
    <row r="645" spans="1:7" ht="22.5">
      <c r="A645" s="138" t="s">
        <v>1755</v>
      </c>
      <c r="B645" s="139">
        <v>200</v>
      </c>
      <c r="C645" s="140" t="s">
        <v>89</v>
      </c>
      <c r="D645" s="141">
        <v>21193</v>
      </c>
      <c r="E645" s="142">
        <v>0</v>
      </c>
      <c r="F645" s="143">
        <v>21193</v>
      </c>
      <c r="G645" s="132"/>
    </row>
    <row r="646" spans="1:7" ht="22.5">
      <c r="A646" s="138" t="s">
        <v>656</v>
      </c>
      <c r="B646" s="139">
        <v>200</v>
      </c>
      <c r="C646" s="140" t="s">
        <v>90</v>
      </c>
      <c r="D646" s="141">
        <v>21193</v>
      </c>
      <c r="E646" s="142">
        <v>0</v>
      </c>
      <c r="F646" s="143">
        <v>21193</v>
      </c>
      <c r="G646" s="132"/>
    </row>
    <row r="647" spans="1:7" ht="22.5">
      <c r="A647" s="144" t="s">
        <v>1520</v>
      </c>
      <c r="B647" s="145">
        <v>200</v>
      </c>
      <c r="C647" s="146" t="s">
        <v>91</v>
      </c>
      <c r="D647" s="147">
        <v>21193</v>
      </c>
      <c r="E647" s="130">
        <v>0</v>
      </c>
      <c r="F647" s="148">
        <v>21193</v>
      </c>
      <c r="G647" s="132"/>
    </row>
    <row r="648" spans="1:7" ht="22.5">
      <c r="A648" s="138" t="s">
        <v>1457</v>
      </c>
      <c r="B648" s="139">
        <v>200</v>
      </c>
      <c r="C648" s="140" t="s">
        <v>92</v>
      </c>
      <c r="D648" s="141">
        <v>3400000</v>
      </c>
      <c r="E648" s="142">
        <v>0</v>
      </c>
      <c r="F648" s="143">
        <v>3400000</v>
      </c>
      <c r="G648" s="132"/>
    </row>
    <row r="649" spans="1:7" ht="22.5">
      <c r="A649" s="138" t="s">
        <v>1755</v>
      </c>
      <c r="B649" s="139">
        <v>200</v>
      </c>
      <c r="C649" s="140" t="s">
        <v>93</v>
      </c>
      <c r="D649" s="141">
        <v>3400000</v>
      </c>
      <c r="E649" s="142">
        <v>0</v>
      </c>
      <c r="F649" s="143">
        <v>3400000</v>
      </c>
      <c r="G649" s="132"/>
    </row>
    <row r="650" spans="1:7" ht="22.5">
      <c r="A650" s="138" t="s">
        <v>656</v>
      </c>
      <c r="B650" s="139">
        <v>200</v>
      </c>
      <c r="C650" s="140" t="s">
        <v>94</v>
      </c>
      <c r="D650" s="141">
        <v>3400000</v>
      </c>
      <c r="E650" s="142">
        <v>0</v>
      </c>
      <c r="F650" s="143">
        <v>3400000</v>
      </c>
      <c r="G650" s="132"/>
    </row>
    <row r="651" spans="1:7" ht="22.5">
      <c r="A651" s="144" t="s">
        <v>1520</v>
      </c>
      <c r="B651" s="145">
        <v>200</v>
      </c>
      <c r="C651" s="146" t="s">
        <v>95</v>
      </c>
      <c r="D651" s="147">
        <v>3400000</v>
      </c>
      <c r="E651" s="130">
        <v>0</v>
      </c>
      <c r="F651" s="148">
        <v>3400000</v>
      </c>
      <c r="G651" s="132"/>
    </row>
    <row r="652" spans="1:7" ht="22.5">
      <c r="A652" s="138" t="s">
        <v>96</v>
      </c>
      <c r="B652" s="139">
        <v>200</v>
      </c>
      <c r="C652" s="140" t="s">
        <v>97</v>
      </c>
      <c r="D652" s="141">
        <v>40800</v>
      </c>
      <c r="E652" s="142">
        <v>0</v>
      </c>
      <c r="F652" s="143">
        <v>40800</v>
      </c>
      <c r="G652" s="132"/>
    </row>
    <row r="653" spans="1:7" ht="22.5">
      <c r="A653" s="138" t="s">
        <v>1755</v>
      </c>
      <c r="B653" s="139">
        <v>200</v>
      </c>
      <c r="C653" s="140" t="s">
        <v>98</v>
      </c>
      <c r="D653" s="141">
        <v>40800</v>
      </c>
      <c r="E653" s="142">
        <v>0</v>
      </c>
      <c r="F653" s="143">
        <v>40800</v>
      </c>
      <c r="G653" s="132"/>
    </row>
    <row r="654" spans="1:7" ht="22.5">
      <c r="A654" s="138" t="s">
        <v>656</v>
      </c>
      <c r="B654" s="139">
        <v>200</v>
      </c>
      <c r="C654" s="140" t="s">
        <v>99</v>
      </c>
      <c r="D654" s="141">
        <v>40800</v>
      </c>
      <c r="E654" s="142">
        <v>0</v>
      </c>
      <c r="F654" s="143">
        <v>40800</v>
      </c>
      <c r="G654" s="132"/>
    </row>
    <row r="655" spans="1:7" ht="22.5">
      <c r="A655" s="144" t="s">
        <v>1520</v>
      </c>
      <c r="B655" s="145">
        <v>200</v>
      </c>
      <c r="C655" s="146" t="s">
        <v>100</v>
      </c>
      <c r="D655" s="147">
        <v>40800</v>
      </c>
      <c r="E655" s="130">
        <v>0</v>
      </c>
      <c r="F655" s="148">
        <v>40800</v>
      </c>
      <c r="G655" s="132"/>
    </row>
    <row r="656" spans="1:7" ht="12.75">
      <c r="A656" s="138" t="s">
        <v>1986</v>
      </c>
      <c r="B656" s="139">
        <v>200</v>
      </c>
      <c r="C656" s="140" t="s">
        <v>1318</v>
      </c>
      <c r="D656" s="141">
        <v>253242044.54</v>
      </c>
      <c r="E656" s="142">
        <v>214787103.01</v>
      </c>
      <c r="F656" s="143">
        <v>38454941.53</v>
      </c>
      <c r="G656" s="132"/>
    </row>
    <row r="657" spans="1:7" ht="12.75">
      <c r="A657" s="138" t="s">
        <v>684</v>
      </c>
      <c r="B657" s="139">
        <v>200</v>
      </c>
      <c r="C657" s="140" t="s">
        <v>1319</v>
      </c>
      <c r="D657" s="141">
        <v>64479016.8</v>
      </c>
      <c r="E657" s="142">
        <v>56658129.37</v>
      </c>
      <c r="F657" s="143">
        <v>7820887.43</v>
      </c>
      <c r="G657" s="132"/>
    </row>
    <row r="658" spans="1:7" ht="56.25">
      <c r="A658" s="150" t="s">
        <v>1447</v>
      </c>
      <c r="B658" s="139">
        <v>200</v>
      </c>
      <c r="C658" s="140" t="s">
        <v>1320</v>
      </c>
      <c r="D658" s="141">
        <v>64479016.8</v>
      </c>
      <c r="E658" s="142">
        <v>56658129.37</v>
      </c>
      <c r="F658" s="143">
        <v>7820887.43</v>
      </c>
      <c r="G658" s="132"/>
    </row>
    <row r="659" spans="1:7" ht="78.75">
      <c r="A659" s="150" t="s">
        <v>1448</v>
      </c>
      <c r="B659" s="139">
        <v>200</v>
      </c>
      <c r="C659" s="140" t="s">
        <v>1321</v>
      </c>
      <c r="D659" s="141">
        <v>64479016.8</v>
      </c>
      <c r="E659" s="142">
        <v>56658129.37</v>
      </c>
      <c r="F659" s="143">
        <v>7820887.43</v>
      </c>
      <c r="G659" s="132"/>
    </row>
    <row r="660" spans="1:7" ht="22.5">
      <c r="A660" s="138" t="s">
        <v>1660</v>
      </c>
      <c r="B660" s="139">
        <v>200</v>
      </c>
      <c r="C660" s="140" t="s">
        <v>1322</v>
      </c>
      <c r="D660" s="141">
        <v>64479016.8</v>
      </c>
      <c r="E660" s="142">
        <v>56658129.37</v>
      </c>
      <c r="F660" s="143">
        <v>7820887.43</v>
      </c>
      <c r="G660" s="132"/>
    </row>
    <row r="661" spans="1:7" ht="22.5">
      <c r="A661" s="138" t="s">
        <v>1755</v>
      </c>
      <c r="B661" s="139">
        <v>200</v>
      </c>
      <c r="C661" s="140" t="s">
        <v>1323</v>
      </c>
      <c r="D661" s="141">
        <v>20764259.72</v>
      </c>
      <c r="E661" s="142">
        <v>13031474.22</v>
      </c>
      <c r="F661" s="143">
        <v>7732785.5</v>
      </c>
      <c r="G661" s="132"/>
    </row>
    <row r="662" spans="1:7" ht="22.5">
      <c r="A662" s="138" t="s">
        <v>656</v>
      </c>
      <c r="B662" s="139">
        <v>200</v>
      </c>
      <c r="C662" s="140" t="s">
        <v>1324</v>
      </c>
      <c r="D662" s="141">
        <v>20764259.72</v>
      </c>
      <c r="E662" s="142">
        <v>13031474.22</v>
      </c>
      <c r="F662" s="143">
        <v>7732785.5</v>
      </c>
      <c r="G662" s="132"/>
    </row>
    <row r="663" spans="1:7" ht="22.5">
      <c r="A663" s="144" t="s">
        <v>1651</v>
      </c>
      <c r="B663" s="145">
        <v>200</v>
      </c>
      <c r="C663" s="146" t="s">
        <v>1325</v>
      </c>
      <c r="D663" s="147">
        <v>20764259.72</v>
      </c>
      <c r="E663" s="130">
        <v>13031474.22</v>
      </c>
      <c r="F663" s="148">
        <v>7732785.5</v>
      </c>
      <c r="G663" s="132"/>
    </row>
    <row r="664" spans="1:7" ht="22.5">
      <c r="A664" s="138" t="s">
        <v>101</v>
      </c>
      <c r="B664" s="139">
        <v>200</v>
      </c>
      <c r="C664" s="140" t="s">
        <v>102</v>
      </c>
      <c r="D664" s="141">
        <v>43714757.08</v>
      </c>
      <c r="E664" s="142">
        <v>43626655.15</v>
      </c>
      <c r="F664" s="143">
        <v>88101.93</v>
      </c>
      <c r="G664" s="132"/>
    </row>
    <row r="665" spans="1:7" ht="12.75">
      <c r="A665" s="138" t="s">
        <v>103</v>
      </c>
      <c r="B665" s="139">
        <v>200</v>
      </c>
      <c r="C665" s="140" t="s">
        <v>104</v>
      </c>
      <c r="D665" s="141">
        <v>43714757.08</v>
      </c>
      <c r="E665" s="142">
        <v>43626655.15</v>
      </c>
      <c r="F665" s="143">
        <v>88101.93</v>
      </c>
      <c r="G665" s="132"/>
    </row>
    <row r="666" spans="1:7" ht="22.5">
      <c r="A666" s="144" t="s">
        <v>105</v>
      </c>
      <c r="B666" s="145">
        <v>200</v>
      </c>
      <c r="C666" s="146" t="s">
        <v>106</v>
      </c>
      <c r="D666" s="147">
        <v>43030694.08</v>
      </c>
      <c r="E666" s="130">
        <v>43030694.08</v>
      </c>
      <c r="F666" s="148">
        <v>0</v>
      </c>
      <c r="G666" s="132"/>
    </row>
    <row r="667" spans="1:7" ht="22.5">
      <c r="A667" s="144" t="s">
        <v>107</v>
      </c>
      <c r="B667" s="145">
        <v>200</v>
      </c>
      <c r="C667" s="146" t="s">
        <v>108</v>
      </c>
      <c r="D667" s="147">
        <v>684063</v>
      </c>
      <c r="E667" s="130">
        <v>595961.07</v>
      </c>
      <c r="F667" s="148">
        <v>88101.93</v>
      </c>
      <c r="G667" s="132"/>
    </row>
    <row r="668" spans="1:7" ht="12.75">
      <c r="A668" s="138" t="s">
        <v>685</v>
      </c>
      <c r="B668" s="139">
        <v>200</v>
      </c>
      <c r="C668" s="140" t="s">
        <v>1326</v>
      </c>
      <c r="D668" s="141">
        <v>188763027.74</v>
      </c>
      <c r="E668" s="142">
        <v>158128973.64</v>
      </c>
      <c r="F668" s="143">
        <v>30634054.1</v>
      </c>
      <c r="G668" s="132"/>
    </row>
    <row r="669" spans="1:7" ht="56.25">
      <c r="A669" s="150" t="s">
        <v>1447</v>
      </c>
      <c r="B669" s="139">
        <v>200</v>
      </c>
      <c r="C669" s="140" t="s">
        <v>1327</v>
      </c>
      <c r="D669" s="141">
        <v>188763027.74</v>
      </c>
      <c r="E669" s="142">
        <v>158128973.64</v>
      </c>
      <c r="F669" s="143">
        <v>30634054.1</v>
      </c>
      <c r="G669" s="132"/>
    </row>
    <row r="670" spans="1:7" ht="78.75">
      <c r="A670" s="150" t="s">
        <v>1448</v>
      </c>
      <c r="B670" s="139">
        <v>200</v>
      </c>
      <c r="C670" s="140" t="s">
        <v>1328</v>
      </c>
      <c r="D670" s="141">
        <v>188763027.74</v>
      </c>
      <c r="E670" s="142">
        <v>158128973.64</v>
      </c>
      <c r="F670" s="143">
        <v>30634054.1</v>
      </c>
      <c r="G670" s="132"/>
    </row>
    <row r="671" spans="1:7" ht="22.5">
      <c r="A671" s="138" t="s">
        <v>1661</v>
      </c>
      <c r="B671" s="139">
        <v>200</v>
      </c>
      <c r="C671" s="140" t="s">
        <v>1329</v>
      </c>
      <c r="D671" s="141">
        <v>32004994.14</v>
      </c>
      <c r="E671" s="142">
        <v>31263246.55</v>
      </c>
      <c r="F671" s="143">
        <v>741747.59</v>
      </c>
      <c r="G671" s="132"/>
    </row>
    <row r="672" spans="1:7" ht="22.5">
      <c r="A672" s="138" t="s">
        <v>1755</v>
      </c>
      <c r="B672" s="139">
        <v>200</v>
      </c>
      <c r="C672" s="140" t="s">
        <v>1330</v>
      </c>
      <c r="D672" s="141">
        <v>31390533.21</v>
      </c>
      <c r="E672" s="142">
        <v>30648799.4</v>
      </c>
      <c r="F672" s="143">
        <v>741733.81</v>
      </c>
      <c r="G672" s="132"/>
    </row>
    <row r="673" spans="1:7" ht="22.5">
      <c r="A673" s="138" t="s">
        <v>656</v>
      </c>
      <c r="B673" s="139">
        <v>200</v>
      </c>
      <c r="C673" s="140" t="s">
        <v>1331</v>
      </c>
      <c r="D673" s="141">
        <v>31390533.21</v>
      </c>
      <c r="E673" s="142">
        <v>30648799.4</v>
      </c>
      <c r="F673" s="143">
        <v>741733.81</v>
      </c>
      <c r="G673" s="132"/>
    </row>
    <row r="674" spans="1:7" ht="22.5">
      <c r="A674" s="144" t="s">
        <v>1651</v>
      </c>
      <c r="B674" s="145">
        <v>200</v>
      </c>
      <c r="C674" s="146" t="s">
        <v>1332</v>
      </c>
      <c r="D674" s="147">
        <v>31390533.21</v>
      </c>
      <c r="E674" s="130">
        <v>30648799.4</v>
      </c>
      <c r="F674" s="148">
        <v>741733.81</v>
      </c>
      <c r="G674" s="132"/>
    </row>
    <row r="675" spans="1:7" ht="22.5">
      <c r="A675" s="138" t="s">
        <v>101</v>
      </c>
      <c r="B675" s="139">
        <v>200</v>
      </c>
      <c r="C675" s="140" t="s">
        <v>109</v>
      </c>
      <c r="D675" s="141">
        <v>348692</v>
      </c>
      <c r="E675" s="142">
        <v>348678.22</v>
      </c>
      <c r="F675" s="143">
        <v>13.78</v>
      </c>
      <c r="G675" s="132"/>
    </row>
    <row r="676" spans="1:7" ht="12.75">
      <c r="A676" s="138" t="s">
        <v>103</v>
      </c>
      <c r="B676" s="139">
        <v>200</v>
      </c>
      <c r="C676" s="140" t="s">
        <v>110</v>
      </c>
      <c r="D676" s="141">
        <v>348692</v>
      </c>
      <c r="E676" s="142">
        <v>348678.22</v>
      </c>
      <c r="F676" s="143">
        <v>13.78</v>
      </c>
      <c r="G676" s="132"/>
    </row>
    <row r="677" spans="1:7" ht="22.5">
      <c r="A677" s="144" t="s">
        <v>107</v>
      </c>
      <c r="B677" s="145">
        <v>200</v>
      </c>
      <c r="C677" s="146" t="s">
        <v>111</v>
      </c>
      <c r="D677" s="147">
        <v>348692</v>
      </c>
      <c r="E677" s="130">
        <v>348678.22</v>
      </c>
      <c r="F677" s="148">
        <v>13.78</v>
      </c>
      <c r="G677" s="132"/>
    </row>
    <row r="678" spans="1:7" ht="12.75">
      <c r="A678" s="138" t="s">
        <v>657</v>
      </c>
      <c r="B678" s="139">
        <v>200</v>
      </c>
      <c r="C678" s="140" t="s">
        <v>1333</v>
      </c>
      <c r="D678" s="141">
        <v>265768.93</v>
      </c>
      <c r="E678" s="142">
        <v>265768.93</v>
      </c>
      <c r="F678" s="143">
        <v>0</v>
      </c>
      <c r="G678" s="132"/>
    </row>
    <row r="679" spans="1:7" ht="12.75">
      <c r="A679" s="138" t="s">
        <v>977</v>
      </c>
      <c r="B679" s="139">
        <v>200</v>
      </c>
      <c r="C679" s="140" t="s">
        <v>1334</v>
      </c>
      <c r="D679" s="141">
        <v>265768.93</v>
      </c>
      <c r="E679" s="142">
        <v>265768.93</v>
      </c>
      <c r="F679" s="143">
        <v>0</v>
      </c>
      <c r="G679" s="132"/>
    </row>
    <row r="680" spans="1:7" ht="56.25">
      <c r="A680" s="149" t="s">
        <v>1472</v>
      </c>
      <c r="B680" s="145">
        <v>200</v>
      </c>
      <c r="C680" s="146" t="s">
        <v>1335</v>
      </c>
      <c r="D680" s="147">
        <v>265768.93</v>
      </c>
      <c r="E680" s="130">
        <v>265768.93</v>
      </c>
      <c r="F680" s="148">
        <v>0</v>
      </c>
      <c r="G680" s="132"/>
    </row>
    <row r="681" spans="1:7" ht="12.75">
      <c r="A681" s="138" t="s">
        <v>1638</v>
      </c>
      <c r="B681" s="139">
        <v>200</v>
      </c>
      <c r="C681" s="140" t="s">
        <v>1336</v>
      </c>
      <c r="D681" s="141">
        <v>136704033.6</v>
      </c>
      <c r="E681" s="142">
        <v>126865727.09</v>
      </c>
      <c r="F681" s="143">
        <v>9838306.51</v>
      </c>
      <c r="G681" s="132"/>
    </row>
    <row r="682" spans="1:7" ht="22.5">
      <c r="A682" s="138" t="s">
        <v>1755</v>
      </c>
      <c r="B682" s="139">
        <v>200</v>
      </c>
      <c r="C682" s="140" t="s">
        <v>1337</v>
      </c>
      <c r="D682" s="141">
        <v>29386974.8</v>
      </c>
      <c r="E682" s="142">
        <v>20396033.57</v>
      </c>
      <c r="F682" s="143">
        <v>8990941.23</v>
      </c>
      <c r="G682" s="132"/>
    </row>
    <row r="683" spans="1:7" ht="22.5">
      <c r="A683" s="138" t="s">
        <v>656</v>
      </c>
      <c r="B683" s="139">
        <v>200</v>
      </c>
      <c r="C683" s="140" t="s">
        <v>1338</v>
      </c>
      <c r="D683" s="141">
        <v>29386974.8</v>
      </c>
      <c r="E683" s="142">
        <v>20396033.57</v>
      </c>
      <c r="F683" s="143">
        <v>8990941.23</v>
      </c>
      <c r="G683" s="132"/>
    </row>
    <row r="684" spans="1:7" ht="22.5">
      <c r="A684" s="144" t="s">
        <v>1651</v>
      </c>
      <c r="B684" s="145">
        <v>200</v>
      </c>
      <c r="C684" s="146" t="s">
        <v>1339</v>
      </c>
      <c r="D684" s="147">
        <v>29386974.8</v>
      </c>
      <c r="E684" s="130">
        <v>20396033.57</v>
      </c>
      <c r="F684" s="148">
        <v>8990941.23</v>
      </c>
      <c r="G684" s="132"/>
    </row>
    <row r="685" spans="1:7" ht="22.5">
      <c r="A685" s="138" t="s">
        <v>101</v>
      </c>
      <c r="B685" s="139">
        <v>200</v>
      </c>
      <c r="C685" s="140" t="s">
        <v>112</v>
      </c>
      <c r="D685" s="141">
        <v>107317058.8</v>
      </c>
      <c r="E685" s="142">
        <v>106469693.52</v>
      </c>
      <c r="F685" s="143">
        <v>847365.28</v>
      </c>
      <c r="G685" s="132"/>
    </row>
    <row r="686" spans="1:7" ht="12.75">
      <c r="A686" s="138" t="s">
        <v>103</v>
      </c>
      <c r="B686" s="139">
        <v>200</v>
      </c>
      <c r="C686" s="140" t="s">
        <v>113</v>
      </c>
      <c r="D686" s="141">
        <v>107317058.8</v>
      </c>
      <c r="E686" s="142">
        <v>106469693.52</v>
      </c>
      <c r="F686" s="143">
        <v>847365.28</v>
      </c>
      <c r="G686" s="132"/>
    </row>
    <row r="687" spans="1:7" ht="22.5">
      <c r="A687" s="144" t="s">
        <v>105</v>
      </c>
      <c r="B687" s="145">
        <v>200</v>
      </c>
      <c r="C687" s="146" t="s">
        <v>114</v>
      </c>
      <c r="D687" s="147">
        <v>105600000</v>
      </c>
      <c r="E687" s="130">
        <v>105599986.63</v>
      </c>
      <c r="F687" s="148">
        <v>13.37</v>
      </c>
      <c r="G687" s="132"/>
    </row>
    <row r="688" spans="1:7" ht="22.5">
      <c r="A688" s="144" t="s">
        <v>107</v>
      </c>
      <c r="B688" s="145">
        <v>200</v>
      </c>
      <c r="C688" s="146" t="s">
        <v>115</v>
      </c>
      <c r="D688" s="147">
        <v>1717058.8</v>
      </c>
      <c r="E688" s="130">
        <v>869706.89</v>
      </c>
      <c r="F688" s="148">
        <v>847351.91</v>
      </c>
      <c r="G688" s="132"/>
    </row>
    <row r="689" spans="1:7" ht="22.5">
      <c r="A689" s="138" t="s">
        <v>1678</v>
      </c>
      <c r="B689" s="139">
        <v>200</v>
      </c>
      <c r="C689" s="140" t="s">
        <v>1289</v>
      </c>
      <c r="D689" s="141">
        <v>20054000</v>
      </c>
      <c r="E689" s="142">
        <v>0</v>
      </c>
      <c r="F689" s="143">
        <v>20054000</v>
      </c>
      <c r="G689" s="132"/>
    </row>
    <row r="690" spans="1:7" ht="22.5">
      <c r="A690" s="138" t="s">
        <v>101</v>
      </c>
      <c r="B690" s="139">
        <v>200</v>
      </c>
      <c r="C690" s="140" t="s">
        <v>116</v>
      </c>
      <c r="D690" s="141">
        <v>20054000</v>
      </c>
      <c r="E690" s="142">
        <v>0</v>
      </c>
      <c r="F690" s="143">
        <v>20054000</v>
      </c>
      <c r="G690" s="132"/>
    </row>
    <row r="691" spans="1:7" ht="12.75">
      <c r="A691" s="138" t="s">
        <v>103</v>
      </c>
      <c r="B691" s="139">
        <v>200</v>
      </c>
      <c r="C691" s="140" t="s">
        <v>117</v>
      </c>
      <c r="D691" s="141">
        <v>20054000</v>
      </c>
      <c r="E691" s="142">
        <v>0</v>
      </c>
      <c r="F691" s="143">
        <v>20054000</v>
      </c>
      <c r="G691" s="132"/>
    </row>
    <row r="692" spans="1:7" ht="22.5">
      <c r="A692" s="144" t="s">
        <v>105</v>
      </c>
      <c r="B692" s="145">
        <v>200</v>
      </c>
      <c r="C692" s="146" t="s">
        <v>118</v>
      </c>
      <c r="D692" s="147">
        <v>20000000</v>
      </c>
      <c r="E692" s="130">
        <v>0</v>
      </c>
      <c r="F692" s="148">
        <v>20000000</v>
      </c>
      <c r="G692" s="132"/>
    </row>
    <row r="693" spans="1:7" ht="22.5">
      <c r="A693" s="144" t="s">
        <v>107</v>
      </c>
      <c r="B693" s="145">
        <v>200</v>
      </c>
      <c r="C693" s="146" t="s">
        <v>119</v>
      </c>
      <c r="D693" s="147">
        <v>54000</v>
      </c>
      <c r="E693" s="130">
        <v>0</v>
      </c>
      <c r="F693" s="148">
        <v>54000</v>
      </c>
      <c r="G693" s="132"/>
    </row>
    <row r="694" spans="1:7" ht="22.5">
      <c r="A694" s="138" t="s">
        <v>1340</v>
      </c>
      <c r="B694" s="139">
        <v>200</v>
      </c>
      <c r="C694" s="140" t="s">
        <v>1341</v>
      </c>
      <c r="D694" s="141">
        <v>878501288.47</v>
      </c>
      <c r="E694" s="142">
        <v>837069494.99</v>
      </c>
      <c r="F694" s="143">
        <v>41431793.48</v>
      </c>
      <c r="G694" s="132"/>
    </row>
    <row r="695" spans="1:7" ht="12.75">
      <c r="A695" s="138" t="s">
        <v>1635</v>
      </c>
      <c r="B695" s="139">
        <v>200</v>
      </c>
      <c r="C695" s="140" t="s">
        <v>1342</v>
      </c>
      <c r="D695" s="141">
        <v>245653159.88</v>
      </c>
      <c r="E695" s="142">
        <v>245348165.72</v>
      </c>
      <c r="F695" s="143">
        <v>304994.16</v>
      </c>
      <c r="G695" s="132"/>
    </row>
    <row r="696" spans="1:7" ht="33.75">
      <c r="A696" s="138" t="s">
        <v>955</v>
      </c>
      <c r="B696" s="139">
        <v>200</v>
      </c>
      <c r="C696" s="140" t="s">
        <v>1343</v>
      </c>
      <c r="D696" s="141">
        <v>13114197.62</v>
      </c>
      <c r="E696" s="142">
        <v>13114197.62</v>
      </c>
      <c r="F696" s="143">
        <v>0</v>
      </c>
      <c r="G696" s="132"/>
    </row>
    <row r="697" spans="1:7" ht="12.75">
      <c r="A697" s="138" t="s">
        <v>1876</v>
      </c>
      <c r="B697" s="139">
        <v>200</v>
      </c>
      <c r="C697" s="140" t="s">
        <v>1344</v>
      </c>
      <c r="D697" s="141">
        <v>13114197.62</v>
      </c>
      <c r="E697" s="142">
        <v>13114197.62</v>
      </c>
      <c r="F697" s="143">
        <v>0</v>
      </c>
      <c r="G697" s="132"/>
    </row>
    <row r="698" spans="1:7" ht="12.75">
      <c r="A698" s="138" t="s">
        <v>956</v>
      </c>
      <c r="B698" s="139">
        <v>200</v>
      </c>
      <c r="C698" s="140" t="s">
        <v>1345</v>
      </c>
      <c r="D698" s="141">
        <v>12474121.94</v>
      </c>
      <c r="E698" s="142">
        <v>12474121.94</v>
      </c>
      <c r="F698" s="143">
        <v>0</v>
      </c>
      <c r="G698" s="132"/>
    </row>
    <row r="699" spans="1:7" ht="33.75">
      <c r="A699" s="138" t="s">
        <v>654</v>
      </c>
      <c r="B699" s="139">
        <v>200</v>
      </c>
      <c r="C699" s="140" t="s">
        <v>1346</v>
      </c>
      <c r="D699" s="141">
        <v>11594754.79</v>
      </c>
      <c r="E699" s="142">
        <v>11594754.79</v>
      </c>
      <c r="F699" s="143">
        <v>0</v>
      </c>
      <c r="G699" s="132"/>
    </row>
    <row r="700" spans="1:7" ht="12.75">
      <c r="A700" s="138" t="s">
        <v>655</v>
      </c>
      <c r="B700" s="139">
        <v>200</v>
      </c>
      <c r="C700" s="140" t="s">
        <v>1347</v>
      </c>
      <c r="D700" s="141">
        <v>11594754.79</v>
      </c>
      <c r="E700" s="142">
        <v>11594754.79</v>
      </c>
      <c r="F700" s="143">
        <v>0</v>
      </c>
      <c r="G700" s="132"/>
    </row>
    <row r="701" spans="1:7" ht="12.75">
      <c r="A701" s="144" t="s">
        <v>982</v>
      </c>
      <c r="B701" s="145">
        <v>200</v>
      </c>
      <c r="C701" s="146" t="s">
        <v>1348</v>
      </c>
      <c r="D701" s="147">
        <v>8474658.94</v>
      </c>
      <c r="E701" s="130">
        <v>8474658.94</v>
      </c>
      <c r="F701" s="148">
        <v>0</v>
      </c>
      <c r="G701" s="132"/>
    </row>
    <row r="702" spans="1:7" ht="22.5">
      <c r="A702" s="144" t="s">
        <v>1877</v>
      </c>
      <c r="B702" s="145">
        <v>200</v>
      </c>
      <c r="C702" s="146" t="s">
        <v>1349</v>
      </c>
      <c r="D702" s="147">
        <v>616904.8</v>
      </c>
      <c r="E702" s="130">
        <v>616904.8</v>
      </c>
      <c r="F702" s="148">
        <v>0</v>
      </c>
      <c r="G702" s="132"/>
    </row>
    <row r="703" spans="1:7" ht="33.75">
      <c r="A703" s="144" t="s">
        <v>983</v>
      </c>
      <c r="B703" s="145">
        <v>200</v>
      </c>
      <c r="C703" s="146" t="s">
        <v>1350</v>
      </c>
      <c r="D703" s="147">
        <v>2503191.05</v>
      </c>
      <c r="E703" s="130">
        <v>2503191.05</v>
      </c>
      <c r="F703" s="148">
        <v>0</v>
      </c>
      <c r="G703" s="132"/>
    </row>
    <row r="704" spans="1:7" ht="22.5">
      <c r="A704" s="138" t="s">
        <v>1755</v>
      </c>
      <c r="B704" s="139">
        <v>200</v>
      </c>
      <c r="C704" s="140" t="s">
        <v>1351</v>
      </c>
      <c r="D704" s="141">
        <v>878841.39</v>
      </c>
      <c r="E704" s="142">
        <v>878841.39</v>
      </c>
      <c r="F704" s="143">
        <v>0</v>
      </c>
      <c r="G704" s="132"/>
    </row>
    <row r="705" spans="1:7" ht="22.5">
      <c r="A705" s="138" t="s">
        <v>656</v>
      </c>
      <c r="B705" s="139">
        <v>200</v>
      </c>
      <c r="C705" s="140" t="s">
        <v>1352</v>
      </c>
      <c r="D705" s="141">
        <v>878841.39</v>
      </c>
      <c r="E705" s="142">
        <v>878841.39</v>
      </c>
      <c r="F705" s="143">
        <v>0</v>
      </c>
      <c r="G705" s="132"/>
    </row>
    <row r="706" spans="1:7" ht="22.5">
      <c r="A706" s="144" t="s">
        <v>1520</v>
      </c>
      <c r="B706" s="145">
        <v>200</v>
      </c>
      <c r="C706" s="146" t="s">
        <v>1353</v>
      </c>
      <c r="D706" s="147">
        <v>878841.39</v>
      </c>
      <c r="E706" s="130">
        <v>878841.39</v>
      </c>
      <c r="F706" s="148">
        <v>0</v>
      </c>
      <c r="G706" s="132"/>
    </row>
    <row r="707" spans="1:7" ht="12.75">
      <c r="A707" s="138" t="s">
        <v>657</v>
      </c>
      <c r="B707" s="139">
        <v>200</v>
      </c>
      <c r="C707" s="140" t="s">
        <v>1354</v>
      </c>
      <c r="D707" s="141">
        <v>525.76</v>
      </c>
      <c r="E707" s="142">
        <v>525.76</v>
      </c>
      <c r="F707" s="143">
        <v>0</v>
      </c>
      <c r="G707" s="132"/>
    </row>
    <row r="708" spans="1:7" ht="12.75">
      <c r="A708" s="138" t="s">
        <v>658</v>
      </c>
      <c r="B708" s="139">
        <v>200</v>
      </c>
      <c r="C708" s="140" t="s">
        <v>1355</v>
      </c>
      <c r="D708" s="141">
        <v>525.76</v>
      </c>
      <c r="E708" s="142">
        <v>525.76</v>
      </c>
      <c r="F708" s="143">
        <v>0</v>
      </c>
      <c r="G708" s="132"/>
    </row>
    <row r="709" spans="1:7" ht="12.75">
      <c r="A709" s="144" t="s">
        <v>1993</v>
      </c>
      <c r="B709" s="145">
        <v>200</v>
      </c>
      <c r="C709" s="146" t="s">
        <v>120</v>
      </c>
      <c r="D709" s="147">
        <v>525.76</v>
      </c>
      <c r="E709" s="130">
        <v>525.76</v>
      </c>
      <c r="F709" s="148">
        <v>0</v>
      </c>
      <c r="G709" s="132"/>
    </row>
    <row r="710" spans="1:7" ht="45">
      <c r="A710" s="150" t="s">
        <v>1473</v>
      </c>
      <c r="B710" s="139">
        <v>200</v>
      </c>
      <c r="C710" s="140" t="s">
        <v>1356</v>
      </c>
      <c r="D710" s="141">
        <v>640075.68</v>
      </c>
      <c r="E710" s="142">
        <v>640075.68</v>
      </c>
      <c r="F710" s="143">
        <v>0</v>
      </c>
      <c r="G710" s="132"/>
    </row>
    <row r="711" spans="1:7" ht="33.75">
      <c r="A711" s="138" t="s">
        <v>654</v>
      </c>
      <c r="B711" s="139">
        <v>200</v>
      </c>
      <c r="C711" s="140" t="s">
        <v>1357</v>
      </c>
      <c r="D711" s="141">
        <v>640075.68</v>
      </c>
      <c r="E711" s="142">
        <v>640075.68</v>
      </c>
      <c r="F711" s="143">
        <v>0</v>
      </c>
      <c r="G711" s="132"/>
    </row>
    <row r="712" spans="1:7" ht="12.75">
      <c r="A712" s="138" t="s">
        <v>655</v>
      </c>
      <c r="B712" s="139">
        <v>200</v>
      </c>
      <c r="C712" s="140" t="s">
        <v>1358</v>
      </c>
      <c r="D712" s="141">
        <v>640075.68</v>
      </c>
      <c r="E712" s="142">
        <v>640075.68</v>
      </c>
      <c r="F712" s="143">
        <v>0</v>
      </c>
      <c r="G712" s="132"/>
    </row>
    <row r="713" spans="1:7" ht="12.75">
      <c r="A713" s="144" t="s">
        <v>982</v>
      </c>
      <c r="B713" s="145">
        <v>200</v>
      </c>
      <c r="C713" s="146" t="s">
        <v>1359</v>
      </c>
      <c r="D713" s="147">
        <v>493338.8</v>
      </c>
      <c r="E713" s="130">
        <v>493338.8</v>
      </c>
      <c r="F713" s="148">
        <v>0</v>
      </c>
      <c r="G713" s="132"/>
    </row>
    <row r="714" spans="1:7" ht="33.75">
      <c r="A714" s="144" t="s">
        <v>983</v>
      </c>
      <c r="B714" s="145">
        <v>200</v>
      </c>
      <c r="C714" s="146" t="s">
        <v>1360</v>
      </c>
      <c r="D714" s="147">
        <v>146736.88</v>
      </c>
      <c r="E714" s="130">
        <v>146736.88</v>
      </c>
      <c r="F714" s="148">
        <v>0</v>
      </c>
      <c r="G714" s="132"/>
    </row>
    <row r="715" spans="1:7" ht="12.75">
      <c r="A715" s="138" t="s">
        <v>1832</v>
      </c>
      <c r="B715" s="139">
        <v>200</v>
      </c>
      <c r="C715" s="140" t="s">
        <v>1361</v>
      </c>
      <c r="D715" s="141">
        <v>232538962.26</v>
      </c>
      <c r="E715" s="142">
        <v>232233968.1</v>
      </c>
      <c r="F715" s="143">
        <v>304994.16</v>
      </c>
      <c r="G715" s="132"/>
    </row>
    <row r="716" spans="1:7" ht="56.25">
      <c r="A716" s="150" t="s">
        <v>1447</v>
      </c>
      <c r="B716" s="139">
        <v>200</v>
      </c>
      <c r="C716" s="140" t="s">
        <v>1362</v>
      </c>
      <c r="D716" s="141">
        <v>232538962.26</v>
      </c>
      <c r="E716" s="142">
        <v>232233968.1</v>
      </c>
      <c r="F716" s="143">
        <v>304994.16</v>
      </c>
      <c r="G716" s="132"/>
    </row>
    <row r="717" spans="1:7" ht="78.75">
      <c r="A717" s="150" t="s">
        <v>1451</v>
      </c>
      <c r="B717" s="139">
        <v>200</v>
      </c>
      <c r="C717" s="140" t="s">
        <v>1363</v>
      </c>
      <c r="D717" s="141">
        <v>232538962.26</v>
      </c>
      <c r="E717" s="142">
        <v>232233968.1</v>
      </c>
      <c r="F717" s="143">
        <v>304994.16</v>
      </c>
      <c r="G717" s="132"/>
    </row>
    <row r="718" spans="1:7" ht="33.75">
      <c r="A718" s="138" t="s">
        <v>1960</v>
      </c>
      <c r="B718" s="139">
        <v>200</v>
      </c>
      <c r="C718" s="140" t="s">
        <v>1364</v>
      </c>
      <c r="D718" s="141">
        <v>9294585.08</v>
      </c>
      <c r="E718" s="142">
        <v>9294585.08</v>
      </c>
      <c r="F718" s="143">
        <v>0</v>
      </c>
      <c r="G718" s="132"/>
    </row>
    <row r="719" spans="1:7" ht="22.5">
      <c r="A719" s="138" t="s">
        <v>1755</v>
      </c>
      <c r="B719" s="139">
        <v>200</v>
      </c>
      <c r="C719" s="140" t="s">
        <v>1365</v>
      </c>
      <c r="D719" s="141">
        <v>9294585.08</v>
      </c>
      <c r="E719" s="142">
        <v>9294585.08</v>
      </c>
      <c r="F719" s="143">
        <v>0</v>
      </c>
      <c r="G719" s="132"/>
    </row>
    <row r="720" spans="1:7" ht="22.5">
      <c r="A720" s="138" t="s">
        <v>656</v>
      </c>
      <c r="B720" s="139">
        <v>200</v>
      </c>
      <c r="C720" s="140" t="s">
        <v>1366</v>
      </c>
      <c r="D720" s="141">
        <v>9294585.08</v>
      </c>
      <c r="E720" s="142">
        <v>9294585.08</v>
      </c>
      <c r="F720" s="143">
        <v>0</v>
      </c>
      <c r="G720" s="132"/>
    </row>
    <row r="721" spans="1:7" ht="22.5">
      <c r="A721" s="144" t="s">
        <v>1520</v>
      </c>
      <c r="B721" s="145">
        <v>200</v>
      </c>
      <c r="C721" s="146" t="s">
        <v>511</v>
      </c>
      <c r="D721" s="147">
        <v>9294585.08</v>
      </c>
      <c r="E721" s="130">
        <v>9294585.08</v>
      </c>
      <c r="F721" s="148">
        <v>0</v>
      </c>
      <c r="G721" s="132"/>
    </row>
    <row r="722" spans="1:7" ht="45">
      <c r="A722" s="138" t="s">
        <v>1961</v>
      </c>
      <c r="B722" s="139">
        <v>200</v>
      </c>
      <c r="C722" s="140" t="s">
        <v>1367</v>
      </c>
      <c r="D722" s="141">
        <v>37514373.35</v>
      </c>
      <c r="E722" s="142">
        <v>37514373.35</v>
      </c>
      <c r="F722" s="143">
        <v>0</v>
      </c>
      <c r="G722" s="132"/>
    </row>
    <row r="723" spans="1:7" ht="22.5">
      <c r="A723" s="138" t="s">
        <v>1755</v>
      </c>
      <c r="B723" s="139">
        <v>200</v>
      </c>
      <c r="C723" s="140" t="s">
        <v>1368</v>
      </c>
      <c r="D723" s="141">
        <v>37514373.35</v>
      </c>
      <c r="E723" s="142">
        <v>37514373.35</v>
      </c>
      <c r="F723" s="143">
        <v>0</v>
      </c>
      <c r="G723" s="132"/>
    </row>
    <row r="724" spans="1:7" ht="22.5">
      <c r="A724" s="138" t="s">
        <v>656</v>
      </c>
      <c r="B724" s="139">
        <v>200</v>
      </c>
      <c r="C724" s="140" t="s">
        <v>1369</v>
      </c>
      <c r="D724" s="141">
        <v>37514373.35</v>
      </c>
      <c r="E724" s="142">
        <v>37514373.35</v>
      </c>
      <c r="F724" s="143">
        <v>0</v>
      </c>
      <c r="G724" s="132"/>
    </row>
    <row r="725" spans="1:7" ht="22.5">
      <c r="A725" s="144" t="s">
        <v>1520</v>
      </c>
      <c r="B725" s="145">
        <v>200</v>
      </c>
      <c r="C725" s="146" t="s">
        <v>1370</v>
      </c>
      <c r="D725" s="147">
        <v>37514373.35</v>
      </c>
      <c r="E725" s="130">
        <v>37514373.35</v>
      </c>
      <c r="F725" s="148">
        <v>0</v>
      </c>
      <c r="G725" s="132"/>
    </row>
    <row r="726" spans="1:7" ht="45">
      <c r="A726" s="138" t="s">
        <v>1962</v>
      </c>
      <c r="B726" s="139">
        <v>200</v>
      </c>
      <c r="C726" s="140" t="s">
        <v>1371</v>
      </c>
      <c r="D726" s="141">
        <v>2590029.56</v>
      </c>
      <c r="E726" s="142">
        <v>2590029.56</v>
      </c>
      <c r="F726" s="143">
        <v>0</v>
      </c>
      <c r="G726" s="132"/>
    </row>
    <row r="727" spans="1:7" ht="22.5">
      <c r="A727" s="138" t="s">
        <v>1755</v>
      </c>
      <c r="B727" s="139">
        <v>200</v>
      </c>
      <c r="C727" s="140" t="s">
        <v>1372</v>
      </c>
      <c r="D727" s="141">
        <v>2590029.56</v>
      </c>
      <c r="E727" s="142">
        <v>2590029.56</v>
      </c>
      <c r="F727" s="143">
        <v>0</v>
      </c>
      <c r="G727" s="132"/>
    </row>
    <row r="728" spans="1:7" ht="22.5">
      <c r="A728" s="138" t="s">
        <v>656</v>
      </c>
      <c r="B728" s="139">
        <v>200</v>
      </c>
      <c r="C728" s="140" t="s">
        <v>1373</v>
      </c>
      <c r="D728" s="141">
        <v>2590029.56</v>
      </c>
      <c r="E728" s="142">
        <v>2590029.56</v>
      </c>
      <c r="F728" s="143">
        <v>0</v>
      </c>
      <c r="G728" s="132"/>
    </row>
    <row r="729" spans="1:7" ht="22.5">
      <c r="A729" s="144" t="s">
        <v>1520</v>
      </c>
      <c r="B729" s="145">
        <v>200</v>
      </c>
      <c r="C729" s="146" t="s">
        <v>512</v>
      </c>
      <c r="D729" s="147">
        <v>2590029.56</v>
      </c>
      <c r="E729" s="130">
        <v>2590029.56</v>
      </c>
      <c r="F729" s="148">
        <v>0</v>
      </c>
      <c r="G729" s="132"/>
    </row>
    <row r="730" spans="1:7" ht="33.75">
      <c r="A730" s="138" t="s">
        <v>1639</v>
      </c>
      <c r="B730" s="139">
        <v>200</v>
      </c>
      <c r="C730" s="140" t="s">
        <v>1374</v>
      </c>
      <c r="D730" s="141">
        <v>183139974.27</v>
      </c>
      <c r="E730" s="142">
        <v>182834980.11</v>
      </c>
      <c r="F730" s="143">
        <v>304994.16</v>
      </c>
      <c r="G730" s="132"/>
    </row>
    <row r="731" spans="1:7" ht="22.5">
      <c r="A731" s="138" t="s">
        <v>1755</v>
      </c>
      <c r="B731" s="139">
        <v>200</v>
      </c>
      <c r="C731" s="140" t="s">
        <v>1375</v>
      </c>
      <c r="D731" s="141">
        <v>183139974.27</v>
      </c>
      <c r="E731" s="142">
        <v>182834980.11</v>
      </c>
      <c r="F731" s="143">
        <v>304994.16</v>
      </c>
      <c r="G731" s="132"/>
    </row>
    <row r="732" spans="1:7" ht="22.5">
      <c r="A732" s="138" t="s">
        <v>656</v>
      </c>
      <c r="B732" s="139">
        <v>200</v>
      </c>
      <c r="C732" s="140" t="s">
        <v>1376</v>
      </c>
      <c r="D732" s="141">
        <v>183139974.27</v>
      </c>
      <c r="E732" s="142">
        <v>182834980.11</v>
      </c>
      <c r="F732" s="143">
        <v>304994.16</v>
      </c>
      <c r="G732" s="132"/>
    </row>
    <row r="733" spans="1:7" ht="22.5">
      <c r="A733" s="144" t="s">
        <v>1520</v>
      </c>
      <c r="B733" s="145">
        <v>200</v>
      </c>
      <c r="C733" s="146" t="s">
        <v>1377</v>
      </c>
      <c r="D733" s="147">
        <v>183139974.27</v>
      </c>
      <c r="E733" s="130">
        <v>182834980.11</v>
      </c>
      <c r="F733" s="148">
        <v>304994.16</v>
      </c>
      <c r="G733" s="132"/>
    </row>
    <row r="734" spans="1:7" ht="12.75">
      <c r="A734" s="138" t="s">
        <v>1688</v>
      </c>
      <c r="B734" s="139">
        <v>200</v>
      </c>
      <c r="C734" s="140" t="s">
        <v>1378</v>
      </c>
      <c r="D734" s="141">
        <v>62551628.59</v>
      </c>
      <c r="E734" s="142">
        <v>40930816.5</v>
      </c>
      <c r="F734" s="143">
        <v>21620812.09</v>
      </c>
      <c r="G734" s="132"/>
    </row>
    <row r="735" spans="1:7" ht="12.75">
      <c r="A735" s="138" t="s">
        <v>541</v>
      </c>
      <c r="B735" s="139">
        <v>200</v>
      </c>
      <c r="C735" s="140" t="s">
        <v>1379</v>
      </c>
      <c r="D735" s="141">
        <v>62551628.59</v>
      </c>
      <c r="E735" s="142">
        <v>40930816.5</v>
      </c>
      <c r="F735" s="143">
        <v>21620812.09</v>
      </c>
      <c r="G735" s="132"/>
    </row>
    <row r="736" spans="1:7" ht="33.75">
      <c r="A736" s="138" t="s">
        <v>1767</v>
      </c>
      <c r="B736" s="139">
        <v>200</v>
      </c>
      <c r="C736" s="140" t="s">
        <v>1380</v>
      </c>
      <c r="D736" s="141">
        <v>3575480</v>
      </c>
      <c r="E736" s="142">
        <v>3575480</v>
      </c>
      <c r="F736" s="143">
        <v>0</v>
      </c>
      <c r="G736" s="132"/>
    </row>
    <row r="737" spans="1:7" ht="45">
      <c r="A737" s="138" t="s">
        <v>1768</v>
      </c>
      <c r="B737" s="139">
        <v>200</v>
      </c>
      <c r="C737" s="140" t="s">
        <v>1381</v>
      </c>
      <c r="D737" s="141">
        <v>100000</v>
      </c>
      <c r="E737" s="142">
        <v>100000</v>
      </c>
      <c r="F737" s="143">
        <v>0</v>
      </c>
      <c r="G737" s="132"/>
    </row>
    <row r="738" spans="1:7" ht="12.75">
      <c r="A738" s="138" t="s">
        <v>657</v>
      </c>
      <c r="B738" s="139">
        <v>200</v>
      </c>
      <c r="C738" s="140" t="s">
        <v>1382</v>
      </c>
      <c r="D738" s="141">
        <v>100000</v>
      </c>
      <c r="E738" s="142">
        <v>100000</v>
      </c>
      <c r="F738" s="143">
        <v>0</v>
      </c>
      <c r="G738" s="132"/>
    </row>
    <row r="739" spans="1:7" ht="33.75">
      <c r="A739" s="144" t="s">
        <v>1765</v>
      </c>
      <c r="B739" s="145">
        <v>200</v>
      </c>
      <c r="C739" s="146" t="s">
        <v>1383</v>
      </c>
      <c r="D739" s="147">
        <v>100000</v>
      </c>
      <c r="E739" s="130">
        <v>100000</v>
      </c>
      <c r="F739" s="148">
        <v>0</v>
      </c>
      <c r="G739" s="132"/>
    </row>
    <row r="740" spans="1:7" ht="45">
      <c r="A740" s="138" t="s">
        <v>1640</v>
      </c>
      <c r="B740" s="139">
        <v>200</v>
      </c>
      <c r="C740" s="140" t="s">
        <v>1384</v>
      </c>
      <c r="D740" s="141">
        <v>223408.76</v>
      </c>
      <c r="E740" s="142">
        <v>223408.76</v>
      </c>
      <c r="F740" s="143">
        <v>0</v>
      </c>
      <c r="G740" s="132"/>
    </row>
    <row r="741" spans="1:7" ht="12.75">
      <c r="A741" s="138" t="s">
        <v>657</v>
      </c>
      <c r="B741" s="139">
        <v>200</v>
      </c>
      <c r="C741" s="140" t="s">
        <v>1385</v>
      </c>
      <c r="D741" s="141">
        <v>223408.76</v>
      </c>
      <c r="E741" s="142">
        <v>223408.76</v>
      </c>
      <c r="F741" s="143">
        <v>0</v>
      </c>
      <c r="G741" s="132"/>
    </row>
    <row r="742" spans="1:7" ht="33.75">
      <c r="A742" s="144" t="s">
        <v>1765</v>
      </c>
      <c r="B742" s="145">
        <v>200</v>
      </c>
      <c r="C742" s="146" t="s">
        <v>1386</v>
      </c>
      <c r="D742" s="147">
        <v>223408.76</v>
      </c>
      <c r="E742" s="130">
        <v>223408.76</v>
      </c>
      <c r="F742" s="148">
        <v>0</v>
      </c>
      <c r="G742" s="132"/>
    </row>
    <row r="743" spans="1:7" ht="56.25">
      <c r="A743" s="150" t="s">
        <v>1458</v>
      </c>
      <c r="B743" s="139">
        <v>200</v>
      </c>
      <c r="C743" s="140" t="s">
        <v>1387</v>
      </c>
      <c r="D743" s="141">
        <v>82591.24</v>
      </c>
      <c r="E743" s="142">
        <v>82591.24</v>
      </c>
      <c r="F743" s="143">
        <v>0</v>
      </c>
      <c r="G743" s="132"/>
    </row>
    <row r="744" spans="1:7" ht="12.75">
      <c r="A744" s="138" t="s">
        <v>657</v>
      </c>
      <c r="B744" s="139">
        <v>200</v>
      </c>
      <c r="C744" s="140" t="s">
        <v>1388</v>
      </c>
      <c r="D744" s="141">
        <v>82591.24</v>
      </c>
      <c r="E744" s="142">
        <v>82591.24</v>
      </c>
      <c r="F744" s="143">
        <v>0</v>
      </c>
      <c r="G744" s="132"/>
    </row>
    <row r="745" spans="1:7" ht="33.75">
      <c r="A745" s="144" t="s">
        <v>1765</v>
      </c>
      <c r="B745" s="145">
        <v>200</v>
      </c>
      <c r="C745" s="146" t="s">
        <v>1389</v>
      </c>
      <c r="D745" s="147">
        <v>82591.24</v>
      </c>
      <c r="E745" s="130">
        <v>82591.24</v>
      </c>
      <c r="F745" s="148">
        <v>0</v>
      </c>
      <c r="G745" s="132"/>
    </row>
    <row r="746" spans="1:7" ht="22.5">
      <c r="A746" s="138" t="s">
        <v>1528</v>
      </c>
      <c r="B746" s="139">
        <v>200</v>
      </c>
      <c r="C746" s="140" t="s">
        <v>1390</v>
      </c>
      <c r="D746" s="141">
        <v>100000</v>
      </c>
      <c r="E746" s="142">
        <v>100000</v>
      </c>
      <c r="F746" s="143">
        <v>0</v>
      </c>
      <c r="G746" s="132"/>
    </row>
    <row r="747" spans="1:7" ht="22.5">
      <c r="A747" s="138" t="s">
        <v>1755</v>
      </c>
      <c r="B747" s="139">
        <v>200</v>
      </c>
      <c r="C747" s="140" t="s">
        <v>1391</v>
      </c>
      <c r="D747" s="141">
        <v>100000</v>
      </c>
      <c r="E747" s="142">
        <v>100000</v>
      </c>
      <c r="F747" s="143">
        <v>0</v>
      </c>
      <c r="G747" s="132"/>
    </row>
    <row r="748" spans="1:7" ht="22.5">
      <c r="A748" s="138" t="s">
        <v>656</v>
      </c>
      <c r="B748" s="139">
        <v>200</v>
      </c>
      <c r="C748" s="140" t="s">
        <v>1392</v>
      </c>
      <c r="D748" s="141">
        <v>100000</v>
      </c>
      <c r="E748" s="142">
        <v>100000</v>
      </c>
      <c r="F748" s="143">
        <v>0</v>
      </c>
      <c r="G748" s="132"/>
    </row>
    <row r="749" spans="1:7" ht="22.5">
      <c r="A749" s="144" t="s">
        <v>1520</v>
      </c>
      <c r="B749" s="145">
        <v>200</v>
      </c>
      <c r="C749" s="146" t="s">
        <v>1393</v>
      </c>
      <c r="D749" s="147">
        <v>100000</v>
      </c>
      <c r="E749" s="130">
        <v>100000</v>
      </c>
      <c r="F749" s="148">
        <v>0</v>
      </c>
      <c r="G749" s="132"/>
    </row>
    <row r="750" spans="1:7" ht="33.75">
      <c r="A750" s="138" t="s">
        <v>809</v>
      </c>
      <c r="B750" s="139">
        <v>200</v>
      </c>
      <c r="C750" s="140" t="s">
        <v>810</v>
      </c>
      <c r="D750" s="141">
        <v>3069480</v>
      </c>
      <c r="E750" s="142">
        <v>3069480</v>
      </c>
      <c r="F750" s="143">
        <v>0</v>
      </c>
      <c r="G750" s="132"/>
    </row>
    <row r="751" spans="1:7" ht="12.75">
      <c r="A751" s="138" t="s">
        <v>657</v>
      </c>
      <c r="B751" s="139">
        <v>200</v>
      </c>
      <c r="C751" s="140" t="s">
        <v>811</v>
      </c>
      <c r="D751" s="141">
        <v>3069480</v>
      </c>
      <c r="E751" s="142">
        <v>3069480</v>
      </c>
      <c r="F751" s="143">
        <v>0</v>
      </c>
      <c r="G751" s="132"/>
    </row>
    <row r="752" spans="1:7" ht="33.75">
      <c r="A752" s="144" t="s">
        <v>1765</v>
      </c>
      <c r="B752" s="145">
        <v>200</v>
      </c>
      <c r="C752" s="146" t="s">
        <v>812</v>
      </c>
      <c r="D752" s="147">
        <v>3069480</v>
      </c>
      <c r="E752" s="130">
        <v>3069480</v>
      </c>
      <c r="F752" s="148">
        <v>0</v>
      </c>
      <c r="G752" s="132"/>
    </row>
    <row r="753" spans="1:7" ht="12.75">
      <c r="A753" s="138" t="s">
        <v>1876</v>
      </c>
      <c r="B753" s="139">
        <v>200</v>
      </c>
      <c r="C753" s="140" t="s">
        <v>1394</v>
      </c>
      <c r="D753" s="141">
        <v>58976148.59</v>
      </c>
      <c r="E753" s="142">
        <v>37355336.5</v>
      </c>
      <c r="F753" s="143">
        <v>21620812.09</v>
      </c>
      <c r="G753" s="132"/>
    </row>
    <row r="754" spans="1:7" ht="67.5">
      <c r="A754" s="150" t="s">
        <v>1459</v>
      </c>
      <c r="B754" s="139">
        <v>200</v>
      </c>
      <c r="C754" s="140" t="s">
        <v>1395</v>
      </c>
      <c r="D754" s="141">
        <v>55976148.59</v>
      </c>
      <c r="E754" s="142">
        <v>35464247.79</v>
      </c>
      <c r="F754" s="143">
        <v>20511900.8</v>
      </c>
      <c r="G754" s="132"/>
    </row>
    <row r="755" spans="1:7" ht="12.75">
      <c r="A755" s="138" t="s">
        <v>657</v>
      </c>
      <c r="B755" s="139">
        <v>200</v>
      </c>
      <c r="C755" s="140" t="s">
        <v>1396</v>
      </c>
      <c r="D755" s="141">
        <v>55976148.59</v>
      </c>
      <c r="E755" s="142">
        <v>35464247.79</v>
      </c>
      <c r="F755" s="143">
        <v>20511900.8</v>
      </c>
      <c r="G755" s="132"/>
    </row>
    <row r="756" spans="1:7" ht="33.75">
      <c r="A756" s="144" t="s">
        <v>1765</v>
      </c>
      <c r="B756" s="145">
        <v>200</v>
      </c>
      <c r="C756" s="146" t="s">
        <v>1397</v>
      </c>
      <c r="D756" s="147">
        <v>55976148.59</v>
      </c>
      <c r="E756" s="130">
        <v>35464247.79</v>
      </c>
      <c r="F756" s="148">
        <v>20511900.8</v>
      </c>
      <c r="G756" s="132"/>
    </row>
    <row r="757" spans="1:7" ht="67.5">
      <c r="A757" s="150" t="s">
        <v>121</v>
      </c>
      <c r="B757" s="139">
        <v>200</v>
      </c>
      <c r="C757" s="140" t="s">
        <v>122</v>
      </c>
      <c r="D757" s="141">
        <v>3000000</v>
      </c>
      <c r="E757" s="142">
        <v>1891088.71</v>
      </c>
      <c r="F757" s="143">
        <v>1108911.29</v>
      </c>
      <c r="G757" s="132"/>
    </row>
    <row r="758" spans="1:7" ht="12.75">
      <c r="A758" s="138" t="s">
        <v>657</v>
      </c>
      <c r="B758" s="139">
        <v>200</v>
      </c>
      <c r="C758" s="140" t="s">
        <v>123</v>
      </c>
      <c r="D758" s="141">
        <v>3000000</v>
      </c>
      <c r="E758" s="142">
        <v>1891088.71</v>
      </c>
      <c r="F758" s="143">
        <v>1108911.29</v>
      </c>
      <c r="G758" s="132"/>
    </row>
    <row r="759" spans="1:7" ht="33.75">
      <c r="A759" s="144" t="s">
        <v>1765</v>
      </c>
      <c r="B759" s="145">
        <v>200</v>
      </c>
      <c r="C759" s="146" t="s">
        <v>124</v>
      </c>
      <c r="D759" s="147">
        <v>3000000</v>
      </c>
      <c r="E759" s="130">
        <v>1891088.71</v>
      </c>
      <c r="F759" s="148">
        <v>1108911.29</v>
      </c>
      <c r="G759" s="132"/>
    </row>
    <row r="760" spans="1:7" ht="12.75">
      <c r="A760" s="138" t="s">
        <v>1969</v>
      </c>
      <c r="B760" s="139">
        <v>200</v>
      </c>
      <c r="C760" s="140" t="s">
        <v>1398</v>
      </c>
      <c r="D760" s="141">
        <v>570296500</v>
      </c>
      <c r="E760" s="142">
        <v>550790512.77</v>
      </c>
      <c r="F760" s="143">
        <v>19505987.23</v>
      </c>
      <c r="G760" s="132"/>
    </row>
    <row r="761" spans="1:7" ht="12.75">
      <c r="A761" s="138" t="s">
        <v>538</v>
      </c>
      <c r="B761" s="139">
        <v>200</v>
      </c>
      <c r="C761" s="140" t="s">
        <v>1399</v>
      </c>
      <c r="D761" s="141">
        <v>570296500</v>
      </c>
      <c r="E761" s="142">
        <v>550790512.77</v>
      </c>
      <c r="F761" s="143">
        <v>19505987.23</v>
      </c>
      <c r="G761" s="132"/>
    </row>
    <row r="762" spans="1:7" ht="56.25">
      <c r="A762" s="150" t="s">
        <v>1447</v>
      </c>
      <c r="B762" s="139">
        <v>200</v>
      </c>
      <c r="C762" s="140" t="s">
        <v>1400</v>
      </c>
      <c r="D762" s="141">
        <v>558928900</v>
      </c>
      <c r="E762" s="142">
        <v>539422985.36</v>
      </c>
      <c r="F762" s="143">
        <v>19505914.64</v>
      </c>
      <c r="G762" s="132"/>
    </row>
    <row r="763" spans="1:7" ht="78.75">
      <c r="A763" s="150" t="s">
        <v>1451</v>
      </c>
      <c r="B763" s="139">
        <v>200</v>
      </c>
      <c r="C763" s="140" t="s">
        <v>1401</v>
      </c>
      <c r="D763" s="141">
        <v>558928900</v>
      </c>
      <c r="E763" s="142">
        <v>539422985.36</v>
      </c>
      <c r="F763" s="143">
        <v>19505914.64</v>
      </c>
      <c r="G763" s="132"/>
    </row>
    <row r="764" spans="1:7" ht="33.75">
      <c r="A764" s="138" t="s">
        <v>1529</v>
      </c>
      <c r="B764" s="139">
        <v>200</v>
      </c>
      <c r="C764" s="140" t="s">
        <v>1402</v>
      </c>
      <c r="D764" s="141">
        <v>558928900</v>
      </c>
      <c r="E764" s="142">
        <v>539422985.36</v>
      </c>
      <c r="F764" s="143">
        <v>19505914.64</v>
      </c>
      <c r="G764" s="132"/>
    </row>
    <row r="765" spans="1:7" ht="22.5">
      <c r="A765" s="138" t="s">
        <v>1755</v>
      </c>
      <c r="B765" s="139">
        <v>200</v>
      </c>
      <c r="C765" s="140" t="s">
        <v>1403</v>
      </c>
      <c r="D765" s="141">
        <v>558928900</v>
      </c>
      <c r="E765" s="142">
        <v>539422985.36</v>
      </c>
      <c r="F765" s="143">
        <v>19505914.64</v>
      </c>
      <c r="G765" s="132"/>
    </row>
    <row r="766" spans="1:7" ht="22.5">
      <c r="A766" s="138" t="s">
        <v>656</v>
      </c>
      <c r="B766" s="139">
        <v>200</v>
      </c>
      <c r="C766" s="140" t="s">
        <v>1404</v>
      </c>
      <c r="D766" s="141">
        <v>558928900</v>
      </c>
      <c r="E766" s="142">
        <v>539422985.36</v>
      </c>
      <c r="F766" s="143">
        <v>19505914.64</v>
      </c>
      <c r="G766" s="132"/>
    </row>
    <row r="767" spans="1:7" ht="22.5">
      <c r="A767" s="144" t="s">
        <v>1520</v>
      </c>
      <c r="B767" s="145">
        <v>200</v>
      </c>
      <c r="C767" s="146" t="s">
        <v>513</v>
      </c>
      <c r="D767" s="147">
        <v>558928900</v>
      </c>
      <c r="E767" s="130">
        <v>539422985.36</v>
      </c>
      <c r="F767" s="148">
        <v>19505914.64</v>
      </c>
      <c r="G767" s="132"/>
    </row>
    <row r="768" spans="1:7" ht="45">
      <c r="A768" s="150" t="s">
        <v>1476</v>
      </c>
      <c r="B768" s="139">
        <v>200</v>
      </c>
      <c r="C768" s="140" t="s">
        <v>1405</v>
      </c>
      <c r="D768" s="141">
        <v>11367600</v>
      </c>
      <c r="E768" s="142">
        <v>11367527.41</v>
      </c>
      <c r="F768" s="143">
        <v>72.59</v>
      </c>
      <c r="G768" s="132"/>
    </row>
    <row r="769" spans="1:7" ht="56.25">
      <c r="A769" s="150" t="s">
        <v>1460</v>
      </c>
      <c r="B769" s="139">
        <v>200</v>
      </c>
      <c r="C769" s="140" t="s">
        <v>1406</v>
      </c>
      <c r="D769" s="141">
        <v>11367600</v>
      </c>
      <c r="E769" s="142">
        <v>11367527.41</v>
      </c>
      <c r="F769" s="143">
        <v>72.59</v>
      </c>
      <c r="G769" s="132"/>
    </row>
    <row r="770" spans="1:7" ht="22.5">
      <c r="A770" s="138" t="s">
        <v>1755</v>
      </c>
      <c r="B770" s="139">
        <v>200</v>
      </c>
      <c r="C770" s="140" t="s">
        <v>1407</v>
      </c>
      <c r="D770" s="141">
        <v>11367600</v>
      </c>
      <c r="E770" s="142">
        <v>11367527.41</v>
      </c>
      <c r="F770" s="143">
        <v>72.59</v>
      </c>
      <c r="G770" s="132"/>
    </row>
    <row r="771" spans="1:7" ht="22.5">
      <c r="A771" s="138" t="s">
        <v>656</v>
      </c>
      <c r="B771" s="139">
        <v>200</v>
      </c>
      <c r="C771" s="140" t="s">
        <v>1408</v>
      </c>
      <c r="D771" s="141">
        <v>11367600</v>
      </c>
      <c r="E771" s="142">
        <v>11367527.41</v>
      </c>
      <c r="F771" s="143">
        <v>72.59</v>
      </c>
      <c r="G771" s="132"/>
    </row>
    <row r="772" spans="1:7" ht="22.5">
      <c r="A772" s="144" t="s">
        <v>1520</v>
      </c>
      <c r="B772" s="145">
        <v>200</v>
      </c>
      <c r="C772" s="146" t="s">
        <v>813</v>
      </c>
      <c r="D772" s="147">
        <v>11367600</v>
      </c>
      <c r="E772" s="130">
        <v>11367527.41</v>
      </c>
      <c r="F772" s="148">
        <v>72.59</v>
      </c>
      <c r="G772" s="132"/>
    </row>
    <row r="773" spans="1:7" ht="22.5">
      <c r="A773" s="138" t="s">
        <v>1409</v>
      </c>
      <c r="B773" s="139">
        <v>200</v>
      </c>
      <c r="C773" s="140" t="s">
        <v>1410</v>
      </c>
      <c r="D773" s="141">
        <v>241756796.95</v>
      </c>
      <c r="E773" s="142">
        <v>234434258.13</v>
      </c>
      <c r="F773" s="143">
        <v>7322538.82</v>
      </c>
      <c r="G773" s="132"/>
    </row>
    <row r="774" spans="1:7" ht="12.75">
      <c r="A774" s="138" t="s">
        <v>1969</v>
      </c>
      <c r="B774" s="139">
        <v>200</v>
      </c>
      <c r="C774" s="140" t="s">
        <v>1411</v>
      </c>
      <c r="D774" s="141">
        <v>241756796.95</v>
      </c>
      <c r="E774" s="142">
        <v>234434258.13</v>
      </c>
      <c r="F774" s="143">
        <v>7322538.82</v>
      </c>
      <c r="G774" s="132"/>
    </row>
    <row r="775" spans="1:7" ht="12.75">
      <c r="A775" s="138" t="s">
        <v>528</v>
      </c>
      <c r="B775" s="139">
        <v>200</v>
      </c>
      <c r="C775" s="140" t="s">
        <v>1412</v>
      </c>
      <c r="D775" s="141">
        <v>1812618.45</v>
      </c>
      <c r="E775" s="142">
        <v>1713730.44</v>
      </c>
      <c r="F775" s="143">
        <v>98888.01</v>
      </c>
      <c r="G775" s="132"/>
    </row>
    <row r="776" spans="1:7" ht="12.75">
      <c r="A776" s="138" t="s">
        <v>1876</v>
      </c>
      <c r="B776" s="139">
        <v>200</v>
      </c>
      <c r="C776" s="140" t="s">
        <v>1413</v>
      </c>
      <c r="D776" s="141">
        <v>1812618.45</v>
      </c>
      <c r="E776" s="142">
        <v>1713730.44</v>
      </c>
      <c r="F776" s="143">
        <v>98888.01</v>
      </c>
      <c r="G776" s="132"/>
    </row>
    <row r="777" spans="1:7" ht="12.75">
      <c r="A777" s="138" t="s">
        <v>1531</v>
      </c>
      <c r="B777" s="139">
        <v>200</v>
      </c>
      <c r="C777" s="140" t="s">
        <v>1414</v>
      </c>
      <c r="D777" s="141">
        <v>1812618.45</v>
      </c>
      <c r="E777" s="142">
        <v>1713730.44</v>
      </c>
      <c r="F777" s="143">
        <v>98888.01</v>
      </c>
      <c r="G777" s="132"/>
    </row>
    <row r="778" spans="1:7" ht="12.75">
      <c r="A778" s="138" t="s">
        <v>661</v>
      </c>
      <c r="B778" s="139">
        <v>200</v>
      </c>
      <c r="C778" s="140" t="s">
        <v>1415</v>
      </c>
      <c r="D778" s="141">
        <v>1812618.45</v>
      </c>
      <c r="E778" s="142">
        <v>1713730.44</v>
      </c>
      <c r="F778" s="143">
        <v>98888.01</v>
      </c>
      <c r="G778" s="132"/>
    </row>
    <row r="779" spans="1:7" ht="12.75">
      <c r="A779" s="138" t="s">
        <v>663</v>
      </c>
      <c r="B779" s="139">
        <v>200</v>
      </c>
      <c r="C779" s="140" t="s">
        <v>1416</v>
      </c>
      <c r="D779" s="141">
        <v>1812618.45</v>
      </c>
      <c r="E779" s="142">
        <v>1713730.44</v>
      </c>
      <c r="F779" s="143">
        <v>98888.01</v>
      </c>
      <c r="G779" s="132"/>
    </row>
    <row r="780" spans="1:7" ht="12.75">
      <c r="A780" s="144" t="s">
        <v>1530</v>
      </c>
      <c r="B780" s="145">
        <v>200</v>
      </c>
      <c r="C780" s="146" t="s">
        <v>1417</v>
      </c>
      <c r="D780" s="147">
        <v>1812618.45</v>
      </c>
      <c r="E780" s="130">
        <v>1713730.44</v>
      </c>
      <c r="F780" s="148">
        <v>98888.01</v>
      </c>
      <c r="G780" s="132"/>
    </row>
    <row r="781" spans="1:7" ht="12.75">
      <c r="A781" s="138" t="s">
        <v>976</v>
      </c>
      <c r="B781" s="139">
        <v>200</v>
      </c>
      <c r="C781" s="140" t="s">
        <v>1418</v>
      </c>
      <c r="D781" s="141">
        <v>1760600</v>
      </c>
      <c r="E781" s="142">
        <v>1095800</v>
      </c>
      <c r="F781" s="143">
        <v>664800</v>
      </c>
      <c r="G781" s="132"/>
    </row>
    <row r="782" spans="1:7" ht="12.75">
      <c r="A782" s="138" t="s">
        <v>1876</v>
      </c>
      <c r="B782" s="139">
        <v>200</v>
      </c>
      <c r="C782" s="140" t="s">
        <v>1419</v>
      </c>
      <c r="D782" s="141">
        <v>1760600</v>
      </c>
      <c r="E782" s="142">
        <v>1095800</v>
      </c>
      <c r="F782" s="143">
        <v>664800</v>
      </c>
      <c r="G782" s="132"/>
    </row>
    <row r="783" spans="1:7" ht="78.75">
      <c r="A783" s="150" t="s">
        <v>1461</v>
      </c>
      <c r="B783" s="139">
        <v>200</v>
      </c>
      <c r="C783" s="140" t="s">
        <v>1420</v>
      </c>
      <c r="D783" s="141">
        <v>1760600</v>
      </c>
      <c r="E783" s="142">
        <v>1095800</v>
      </c>
      <c r="F783" s="143">
        <v>664800</v>
      </c>
      <c r="G783" s="132"/>
    </row>
    <row r="784" spans="1:7" ht="22.5">
      <c r="A784" s="138" t="s">
        <v>664</v>
      </c>
      <c r="B784" s="139">
        <v>200</v>
      </c>
      <c r="C784" s="140" t="s">
        <v>125</v>
      </c>
      <c r="D784" s="141">
        <v>1760600</v>
      </c>
      <c r="E784" s="142">
        <v>1095800</v>
      </c>
      <c r="F784" s="143">
        <v>664800</v>
      </c>
      <c r="G784" s="132"/>
    </row>
    <row r="785" spans="1:7" ht="12.75">
      <c r="A785" s="138" t="s">
        <v>666</v>
      </c>
      <c r="B785" s="139">
        <v>200</v>
      </c>
      <c r="C785" s="140" t="s">
        <v>126</v>
      </c>
      <c r="D785" s="141">
        <v>1760600</v>
      </c>
      <c r="E785" s="142">
        <v>1095800</v>
      </c>
      <c r="F785" s="143">
        <v>664800</v>
      </c>
      <c r="G785" s="132"/>
    </row>
    <row r="786" spans="1:7" ht="12.75">
      <c r="A786" s="144" t="s">
        <v>1670</v>
      </c>
      <c r="B786" s="145">
        <v>200</v>
      </c>
      <c r="C786" s="146" t="s">
        <v>127</v>
      </c>
      <c r="D786" s="147">
        <v>1760600</v>
      </c>
      <c r="E786" s="130">
        <v>1095800</v>
      </c>
      <c r="F786" s="148">
        <v>664800</v>
      </c>
      <c r="G786" s="132"/>
    </row>
    <row r="787" spans="1:7" ht="12.75">
      <c r="A787" s="138" t="s">
        <v>538</v>
      </c>
      <c r="B787" s="139">
        <v>200</v>
      </c>
      <c r="C787" s="140" t="s">
        <v>1032</v>
      </c>
      <c r="D787" s="141">
        <v>188060378.5</v>
      </c>
      <c r="E787" s="142">
        <v>184771304.69</v>
      </c>
      <c r="F787" s="143">
        <v>3289073.81</v>
      </c>
      <c r="G787" s="132"/>
    </row>
    <row r="788" spans="1:7" ht="33.75">
      <c r="A788" s="138" t="s">
        <v>1843</v>
      </c>
      <c r="B788" s="139">
        <v>200</v>
      </c>
      <c r="C788" s="140" t="s">
        <v>1033</v>
      </c>
      <c r="D788" s="141">
        <v>2704700</v>
      </c>
      <c r="E788" s="142">
        <v>2541500</v>
      </c>
      <c r="F788" s="143">
        <v>163200</v>
      </c>
      <c r="G788" s="132"/>
    </row>
    <row r="789" spans="1:7" ht="56.25">
      <c r="A789" s="150" t="s">
        <v>1462</v>
      </c>
      <c r="B789" s="139">
        <v>200</v>
      </c>
      <c r="C789" s="140" t="s">
        <v>1034</v>
      </c>
      <c r="D789" s="141">
        <v>2704700</v>
      </c>
      <c r="E789" s="142">
        <v>2541500</v>
      </c>
      <c r="F789" s="143">
        <v>163200</v>
      </c>
      <c r="G789" s="132"/>
    </row>
    <row r="790" spans="1:7" ht="22.5">
      <c r="A790" s="138" t="s">
        <v>1755</v>
      </c>
      <c r="B790" s="139">
        <v>200</v>
      </c>
      <c r="C790" s="140" t="s">
        <v>1035</v>
      </c>
      <c r="D790" s="141">
        <v>57500</v>
      </c>
      <c r="E790" s="142">
        <v>10500</v>
      </c>
      <c r="F790" s="143">
        <v>47000</v>
      </c>
      <c r="G790" s="132"/>
    </row>
    <row r="791" spans="1:7" ht="22.5">
      <c r="A791" s="138" t="s">
        <v>656</v>
      </c>
      <c r="B791" s="139">
        <v>200</v>
      </c>
      <c r="C791" s="140" t="s">
        <v>1036</v>
      </c>
      <c r="D791" s="141">
        <v>57500</v>
      </c>
      <c r="E791" s="142">
        <v>10500</v>
      </c>
      <c r="F791" s="143">
        <v>47000</v>
      </c>
      <c r="G791" s="132"/>
    </row>
    <row r="792" spans="1:7" ht="22.5">
      <c r="A792" s="144" t="s">
        <v>1520</v>
      </c>
      <c r="B792" s="145">
        <v>200</v>
      </c>
      <c r="C792" s="146" t="s">
        <v>1037</v>
      </c>
      <c r="D792" s="147">
        <v>57500</v>
      </c>
      <c r="E792" s="130">
        <v>10500</v>
      </c>
      <c r="F792" s="148">
        <v>47000</v>
      </c>
      <c r="G792" s="132"/>
    </row>
    <row r="793" spans="1:7" ht="12.75">
      <c r="A793" s="138" t="s">
        <v>661</v>
      </c>
      <c r="B793" s="139">
        <v>200</v>
      </c>
      <c r="C793" s="140" t="s">
        <v>1038</v>
      </c>
      <c r="D793" s="141">
        <v>2647200</v>
      </c>
      <c r="E793" s="142">
        <v>2531000</v>
      </c>
      <c r="F793" s="143">
        <v>116200</v>
      </c>
      <c r="G793" s="132"/>
    </row>
    <row r="794" spans="1:7" ht="22.5">
      <c r="A794" s="138" t="s">
        <v>662</v>
      </c>
      <c r="B794" s="139">
        <v>200</v>
      </c>
      <c r="C794" s="140" t="s">
        <v>1039</v>
      </c>
      <c r="D794" s="141">
        <v>2647200</v>
      </c>
      <c r="E794" s="142">
        <v>2531000</v>
      </c>
      <c r="F794" s="143">
        <v>116200</v>
      </c>
      <c r="G794" s="132"/>
    </row>
    <row r="795" spans="1:7" ht="22.5">
      <c r="A795" s="144" t="s">
        <v>1539</v>
      </c>
      <c r="B795" s="145">
        <v>200</v>
      </c>
      <c r="C795" s="146" t="s">
        <v>1040</v>
      </c>
      <c r="D795" s="147">
        <v>2647200</v>
      </c>
      <c r="E795" s="130">
        <v>2531000</v>
      </c>
      <c r="F795" s="148">
        <v>116200</v>
      </c>
      <c r="G795" s="132"/>
    </row>
    <row r="796" spans="1:7" ht="45">
      <c r="A796" s="150" t="s">
        <v>1476</v>
      </c>
      <c r="B796" s="139">
        <v>200</v>
      </c>
      <c r="C796" s="140" t="s">
        <v>1041</v>
      </c>
      <c r="D796" s="141">
        <v>101164400</v>
      </c>
      <c r="E796" s="142">
        <v>99211000</v>
      </c>
      <c r="F796" s="143">
        <v>1953400</v>
      </c>
      <c r="G796" s="132"/>
    </row>
    <row r="797" spans="1:7" ht="45">
      <c r="A797" s="138" t="s">
        <v>1662</v>
      </c>
      <c r="B797" s="139">
        <v>200</v>
      </c>
      <c r="C797" s="140" t="s">
        <v>1042</v>
      </c>
      <c r="D797" s="141">
        <v>101164400</v>
      </c>
      <c r="E797" s="142">
        <v>99211000</v>
      </c>
      <c r="F797" s="143">
        <v>1953400</v>
      </c>
      <c r="G797" s="132"/>
    </row>
    <row r="798" spans="1:7" ht="22.5">
      <c r="A798" s="138" t="s">
        <v>1755</v>
      </c>
      <c r="B798" s="139">
        <v>200</v>
      </c>
      <c r="C798" s="140" t="s">
        <v>1043</v>
      </c>
      <c r="D798" s="141">
        <v>1804400</v>
      </c>
      <c r="E798" s="142">
        <v>1351000</v>
      </c>
      <c r="F798" s="143">
        <v>453400</v>
      </c>
      <c r="G798" s="132"/>
    </row>
    <row r="799" spans="1:7" ht="22.5">
      <c r="A799" s="138" t="s">
        <v>656</v>
      </c>
      <c r="B799" s="139">
        <v>200</v>
      </c>
      <c r="C799" s="140" t="s">
        <v>1044</v>
      </c>
      <c r="D799" s="141">
        <v>1804400</v>
      </c>
      <c r="E799" s="142">
        <v>1351000</v>
      </c>
      <c r="F799" s="143">
        <v>453400</v>
      </c>
      <c r="G799" s="132"/>
    </row>
    <row r="800" spans="1:7" ht="22.5">
      <c r="A800" s="144" t="s">
        <v>1520</v>
      </c>
      <c r="B800" s="145">
        <v>200</v>
      </c>
      <c r="C800" s="146" t="s">
        <v>1045</v>
      </c>
      <c r="D800" s="147">
        <v>1804400</v>
      </c>
      <c r="E800" s="130">
        <v>1351000</v>
      </c>
      <c r="F800" s="148">
        <v>453400</v>
      </c>
      <c r="G800" s="132"/>
    </row>
    <row r="801" spans="1:7" ht="12.75">
      <c r="A801" s="138" t="s">
        <v>661</v>
      </c>
      <c r="B801" s="139">
        <v>200</v>
      </c>
      <c r="C801" s="140" t="s">
        <v>1046</v>
      </c>
      <c r="D801" s="141">
        <v>99360000</v>
      </c>
      <c r="E801" s="142">
        <v>97860000</v>
      </c>
      <c r="F801" s="143">
        <v>1500000</v>
      </c>
      <c r="G801" s="132"/>
    </row>
    <row r="802" spans="1:7" ht="22.5">
      <c r="A802" s="138" t="s">
        <v>662</v>
      </c>
      <c r="B802" s="139">
        <v>200</v>
      </c>
      <c r="C802" s="140" t="s">
        <v>1047</v>
      </c>
      <c r="D802" s="141">
        <v>99360000</v>
      </c>
      <c r="E802" s="142">
        <v>97860000</v>
      </c>
      <c r="F802" s="143">
        <v>1500000</v>
      </c>
      <c r="G802" s="132"/>
    </row>
    <row r="803" spans="1:7" ht="22.5">
      <c r="A803" s="144" t="s">
        <v>1539</v>
      </c>
      <c r="B803" s="145">
        <v>200</v>
      </c>
      <c r="C803" s="146" t="s">
        <v>1048</v>
      </c>
      <c r="D803" s="147">
        <v>99360000</v>
      </c>
      <c r="E803" s="130">
        <v>97860000</v>
      </c>
      <c r="F803" s="148">
        <v>1500000</v>
      </c>
      <c r="G803" s="132"/>
    </row>
    <row r="804" spans="1:7" ht="12.75">
      <c r="A804" s="138" t="s">
        <v>1876</v>
      </c>
      <c r="B804" s="139">
        <v>200</v>
      </c>
      <c r="C804" s="140" t="s">
        <v>1049</v>
      </c>
      <c r="D804" s="141">
        <v>84191278.5</v>
      </c>
      <c r="E804" s="142">
        <v>83018804.69</v>
      </c>
      <c r="F804" s="143">
        <v>1172473.81</v>
      </c>
      <c r="G804" s="132"/>
    </row>
    <row r="805" spans="1:7" ht="67.5">
      <c r="A805" s="150" t="s">
        <v>1463</v>
      </c>
      <c r="B805" s="139">
        <v>200</v>
      </c>
      <c r="C805" s="140" t="s">
        <v>1050</v>
      </c>
      <c r="D805" s="141">
        <v>1450500</v>
      </c>
      <c r="E805" s="142">
        <v>1447073.55</v>
      </c>
      <c r="F805" s="143">
        <v>3426.45</v>
      </c>
      <c r="G805" s="132"/>
    </row>
    <row r="806" spans="1:7" ht="22.5">
      <c r="A806" s="138" t="s">
        <v>1755</v>
      </c>
      <c r="B806" s="139">
        <v>200</v>
      </c>
      <c r="C806" s="140" t="s">
        <v>1051</v>
      </c>
      <c r="D806" s="141">
        <v>4322.34</v>
      </c>
      <c r="E806" s="142">
        <v>3870.91</v>
      </c>
      <c r="F806" s="143">
        <v>451.43</v>
      </c>
      <c r="G806" s="132"/>
    </row>
    <row r="807" spans="1:7" ht="22.5">
      <c r="A807" s="138" t="s">
        <v>656</v>
      </c>
      <c r="B807" s="139">
        <v>200</v>
      </c>
      <c r="C807" s="140" t="s">
        <v>1052</v>
      </c>
      <c r="D807" s="141">
        <v>4322.34</v>
      </c>
      <c r="E807" s="142">
        <v>3870.91</v>
      </c>
      <c r="F807" s="143">
        <v>451.43</v>
      </c>
      <c r="G807" s="132"/>
    </row>
    <row r="808" spans="1:7" ht="22.5">
      <c r="A808" s="144" t="s">
        <v>1520</v>
      </c>
      <c r="B808" s="145">
        <v>200</v>
      </c>
      <c r="C808" s="146" t="s">
        <v>1053</v>
      </c>
      <c r="D808" s="147">
        <v>4322.34</v>
      </c>
      <c r="E808" s="130">
        <v>3870.91</v>
      </c>
      <c r="F808" s="148">
        <v>451.43</v>
      </c>
      <c r="G808" s="132"/>
    </row>
    <row r="809" spans="1:7" ht="12.75">
      <c r="A809" s="138" t="s">
        <v>661</v>
      </c>
      <c r="B809" s="139">
        <v>200</v>
      </c>
      <c r="C809" s="140" t="s">
        <v>1054</v>
      </c>
      <c r="D809" s="141">
        <v>1446177.66</v>
      </c>
      <c r="E809" s="142">
        <v>1443202.64</v>
      </c>
      <c r="F809" s="143">
        <v>2975.02</v>
      </c>
      <c r="G809" s="132"/>
    </row>
    <row r="810" spans="1:7" ht="22.5">
      <c r="A810" s="138" t="s">
        <v>662</v>
      </c>
      <c r="B810" s="139">
        <v>200</v>
      </c>
      <c r="C810" s="140" t="s">
        <v>1055</v>
      </c>
      <c r="D810" s="141">
        <v>1446177.66</v>
      </c>
      <c r="E810" s="142">
        <v>1443202.64</v>
      </c>
      <c r="F810" s="143">
        <v>2975.02</v>
      </c>
      <c r="G810" s="132"/>
    </row>
    <row r="811" spans="1:7" ht="22.5">
      <c r="A811" s="144" t="s">
        <v>1539</v>
      </c>
      <c r="B811" s="145">
        <v>200</v>
      </c>
      <c r="C811" s="146" t="s">
        <v>1056</v>
      </c>
      <c r="D811" s="147">
        <v>1446177.66</v>
      </c>
      <c r="E811" s="130">
        <v>1443202.64</v>
      </c>
      <c r="F811" s="148">
        <v>2975.02</v>
      </c>
      <c r="G811" s="132"/>
    </row>
    <row r="812" spans="1:7" ht="33.75">
      <c r="A812" s="138" t="s">
        <v>2062</v>
      </c>
      <c r="B812" s="139">
        <v>200</v>
      </c>
      <c r="C812" s="140" t="s">
        <v>1057</v>
      </c>
      <c r="D812" s="141">
        <v>368300</v>
      </c>
      <c r="E812" s="142">
        <v>368300</v>
      </c>
      <c r="F812" s="143">
        <v>0</v>
      </c>
      <c r="G812" s="132"/>
    </row>
    <row r="813" spans="1:7" ht="12.75">
      <c r="A813" s="138" t="s">
        <v>657</v>
      </c>
      <c r="B813" s="139">
        <v>200</v>
      </c>
      <c r="C813" s="140" t="s">
        <v>1058</v>
      </c>
      <c r="D813" s="141">
        <v>368300</v>
      </c>
      <c r="E813" s="142">
        <v>368300</v>
      </c>
      <c r="F813" s="143">
        <v>0</v>
      </c>
      <c r="G813" s="132"/>
    </row>
    <row r="814" spans="1:7" ht="12.75">
      <c r="A814" s="144" t="s">
        <v>1994</v>
      </c>
      <c r="B814" s="145">
        <v>200</v>
      </c>
      <c r="C814" s="146" t="s">
        <v>1059</v>
      </c>
      <c r="D814" s="147">
        <v>368300</v>
      </c>
      <c r="E814" s="130">
        <v>368300</v>
      </c>
      <c r="F814" s="148">
        <v>0</v>
      </c>
      <c r="G814" s="132"/>
    </row>
    <row r="815" spans="1:7" ht="45">
      <c r="A815" s="150" t="s">
        <v>1464</v>
      </c>
      <c r="B815" s="139">
        <v>200</v>
      </c>
      <c r="C815" s="140" t="s">
        <v>1060</v>
      </c>
      <c r="D815" s="141">
        <v>72534950</v>
      </c>
      <c r="E815" s="142">
        <v>72534950</v>
      </c>
      <c r="F815" s="143">
        <v>0</v>
      </c>
      <c r="G815" s="132"/>
    </row>
    <row r="816" spans="1:7" ht="22.5">
      <c r="A816" s="138" t="s">
        <v>1755</v>
      </c>
      <c r="B816" s="139">
        <v>200</v>
      </c>
      <c r="C816" s="140" t="s">
        <v>1061</v>
      </c>
      <c r="D816" s="141">
        <v>21891.75</v>
      </c>
      <c r="E816" s="142">
        <v>21891.75</v>
      </c>
      <c r="F816" s="143">
        <v>0</v>
      </c>
      <c r="G816" s="132"/>
    </row>
    <row r="817" spans="1:7" ht="22.5">
      <c r="A817" s="138" t="s">
        <v>656</v>
      </c>
      <c r="B817" s="139">
        <v>200</v>
      </c>
      <c r="C817" s="140" t="s">
        <v>1062</v>
      </c>
      <c r="D817" s="141">
        <v>21891.75</v>
      </c>
      <c r="E817" s="142">
        <v>21891.75</v>
      </c>
      <c r="F817" s="143">
        <v>0</v>
      </c>
      <c r="G817" s="132"/>
    </row>
    <row r="818" spans="1:7" ht="22.5">
      <c r="A818" s="144" t="s">
        <v>1520</v>
      </c>
      <c r="B818" s="145">
        <v>200</v>
      </c>
      <c r="C818" s="146" t="s">
        <v>1063</v>
      </c>
      <c r="D818" s="147">
        <v>21891.75</v>
      </c>
      <c r="E818" s="130">
        <v>21891.75</v>
      </c>
      <c r="F818" s="148">
        <v>0</v>
      </c>
      <c r="G818" s="132"/>
    </row>
    <row r="819" spans="1:7" ht="12.75">
      <c r="A819" s="138" t="s">
        <v>661</v>
      </c>
      <c r="B819" s="139">
        <v>200</v>
      </c>
      <c r="C819" s="140" t="s">
        <v>1064</v>
      </c>
      <c r="D819" s="141">
        <v>72513058.25</v>
      </c>
      <c r="E819" s="142">
        <v>72513058.25</v>
      </c>
      <c r="F819" s="143">
        <v>0</v>
      </c>
      <c r="G819" s="132"/>
    </row>
    <row r="820" spans="1:7" ht="22.5">
      <c r="A820" s="138" t="s">
        <v>662</v>
      </c>
      <c r="B820" s="139">
        <v>200</v>
      </c>
      <c r="C820" s="140" t="s">
        <v>1065</v>
      </c>
      <c r="D820" s="141">
        <v>72513058.25</v>
      </c>
      <c r="E820" s="142">
        <v>72513058.25</v>
      </c>
      <c r="F820" s="143">
        <v>0</v>
      </c>
      <c r="G820" s="132"/>
    </row>
    <row r="821" spans="1:7" ht="22.5">
      <c r="A821" s="144" t="s">
        <v>1539</v>
      </c>
      <c r="B821" s="145">
        <v>200</v>
      </c>
      <c r="C821" s="146" t="s">
        <v>1066</v>
      </c>
      <c r="D821" s="147">
        <v>72513058.25</v>
      </c>
      <c r="E821" s="130">
        <v>72513058.25</v>
      </c>
      <c r="F821" s="148">
        <v>0</v>
      </c>
      <c r="G821" s="132"/>
    </row>
    <row r="822" spans="1:7" ht="33.75">
      <c r="A822" s="138" t="s">
        <v>1676</v>
      </c>
      <c r="B822" s="139">
        <v>200</v>
      </c>
      <c r="C822" s="140" t="s">
        <v>1067</v>
      </c>
      <c r="D822" s="141">
        <v>370828.5</v>
      </c>
      <c r="E822" s="142">
        <v>370766.12</v>
      </c>
      <c r="F822" s="143">
        <v>62.38</v>
      </c>
      <c r="G822" s="132"/>
    </row>
    <row r="823" spans="1:7" ht="22.5">
      <c r="A823" s="138" t="s">
        <v>1755</v>
      </c>
      <c r="B823" s="139">
        <v>200</v>
      </c>
      <c r="C823" s="140" t="s">
        <v>1068</v>
      </c>
      <c r="D823" s="141">
        <v>436.5</v>
      </c>
      <c r="E823" s="142">
        <v>374.12</v>
      </c>
      <c r="F823" s="143">
        <v>62.38</v>
      </c>
      <c r="G823" s="132"/>
    </row>
    <row r="824" spans="1:7" ht="22.5">
      <c r="A824" s="138" t="s">
        <v>656</v>
      </c>
      <c r="B824" s="139">
        <v>200</v>
      </c>
      <c r="C824" s="140" t="s">
        <v>1069</v>
      </c>
      <c r="D824" s="141">
        <v>436.5</v>
      </c>
      <c r="E824" s="142">
        <v>374.12</v>
      </c>
      <c r="F824" s="143">
        <v>62.38</v>
      </c>
      <c r="G824" s="132"/>
    </row>
    <row r="825" spans="1:7" ht="22.5">
      <c r="A825" s="144" t="s">
        <v>1520</v>
      </c>
      <c r="B825" s="145">
        <v>200</v>
      </c>
      <c r="C825" s="146" t="s">
        <v>1070</v>
      </c>
      <c r="D825" s="147">
        <v>436.5</v>
      </c>
      <c r="E825" s="130">
        <v>374.12</v>
      </c>
      <c r="F825" s="148">
        <v>62.38</v>
      </c>
      <c r="G825" s="132"/>
    </row>
    <row r="826" spans="1:7" ht="12.75">
      <c r="A826" s="138" t="s">
        <v>661</v>
      </c>
      <c r="B826" s="139">
        <v>200</v>
      </c>
      <c r="C826" s="140" t="s">
        <v>1071</v>
      </c>
      <c r="D826" s="141">
        <v>370392</v>
      </c>
      <c r="E826" s="142">
        <v>370392</v>
      </c>
      <c r="F826" s="143">
        <v>0</v>
      </c>
      <c r="G826" s="132"/>
    </row>
    <row r="827" spans="1:7" ht="12.75">
      <c r="A827" s="138" t="s">
        <v>663</v>
      </c>
      <c r="B827" s="139">
        <v>200</v>
      </c>
      <c r="C827" s="140" t="s">
        <v>1072</v>
      </c>
      <c r="D827" s="141">
        <v>370392</v>
      </c>
      <c r="E827" s="142">
        <v>370392</v>
      </c>
      <c r="F827" s="143">
        <v>0</v>
      </c>
      <c r="G827" s="132"/>
    </row>
    <row r="828" spans="1:7" ht="22.5">
      <c r="A828" s="144" t="s">
        <v>1538</v>
      </c>
      <c r="B828" s="145">
        <v>200</v>
      </c>
      <c r="C828" s="146" t="s">
        <v>1073</v>
      </c>
      <c r="D828" s="147">
        <v>370392</v>
      </c>
      <c r="E828" s="130">
        <v>370392</v>
      </c>
      <c r="F828" s="148">
        <v>0</v>
      </c>
      <c r="G828" s="132"/>
    </row>
    <row r="829" spans="1:7" ht="45">
      <c r="A829" s="138" t="s">
        <v>2134</v>
      </c>
      <c r="B829" s="139">
        <v>200</v>
      </c>
      <c r="C829" s="140" t="s">
        <v>1074</v>
      </c>
      <c r="D829" s="141">
        <v>9466700</v>
      </c>
      <c r="E829" s="142">
        <v>8297715.02</v>
      </c>
      <c r="F829" s="143">
        <v>1168984.98</v>
      </c>
      <c r="G829" s="132"/>
    </row>
    <row r="830" spans="1:7" ht="12.75">
      <c r="A830" s="138" t="s">
        <v>661</v>
      </c>
      <c r="B830" s="139">
        <v>200</v>
      </c>
      <c r="C830" s="140" t="s">
        <v>1075</v>
      </c>
      <c r="D830" s="141">
        <v>9466700</v>
      </c>
      <c r="E830" s="142">
        <v>8297715.02</v>
      </c>
      <c r="F830" s="143">
        <v>1168984.98</v>
      </c>
      <c r="G830" s="132"/>
    </row>
    <row r="831" spans="1:7" ht="22.5">
      <c r="A831" s="138" t="s">
        <v>662</v>
      </c>
      <c r="B831" s="139">
        <v>200</v>
      </c>
      <c r="C831" s="140" t="s">
        <v>1076</v>
      </c>
      <c r="D831" s="141">
        <v>9466700</v>
      </c>
      <c r="E831" s="142">
        <v>8297715.02</v>
      </c>
      <c r="F831" s="143">
        <v>1168984.98</v>
      </c>
      <c r="G831" s="132"/>
    </row>
    <row r="832" spans="1:7" ht="22.5">
      <c r="A832" s="144" t="s">
        <v>1539</v>
      </c>
      <c r="B832" s="145">
        <v>200</v>
      </c>
      <c r="C832" s="146" t="s">
        <v>1077</v>
      </c>
      <c r="D832" s="147">
        <v>9466700</v>
      </c>
      <c r="E832" s="130">
        <v>8297715.02</v>
      </c>
      <c r="F832" s="148">
        <v>1168984.98</v>
      </c>
      <c r="G832" s="132"/>
    </row>
    <row r="833" spans="1:7" ht="12.75">
      <c r="A833" s="138" t="s">
        <v>537</v>
      </c>
      <c r="B833" s="139">
        <v>200</v>
      </c>
      <c r="C833" s="140" t="s">
        <v>1078</v>
      </c>
      <c r="D833" s="141">
        <v>9598400</v>
      </c>
      <c r="E833" s="142">
        <v>9212000</v>
      </c>
      <c r="F833" s="143">
        <v>386400</v>
      </c>
      <c r="G833" s="132"/>
    </row>
    <row r="834" spans="1:7" ht="33.75">
      <c r="A834" s="138" t="s">
        <v>1843</v>
      </c>
      <c r="B834" s="139">
        <v>200</v>
      </c>
      <c r="C834" s="140" t="s">
        <v>1079</v>
      </c>
      <c r="D834" s="141">
        <v>9598400</v>
      </c>
      <c r="E834" s="142">
        <v>9212000</v>
      </c>
      <c r="F834" s="143">
        <v>386400</v>
      </c>
      <c r="G834" s="132"/>
    </row>
    <row r="835" spans="1:7" ht="33.75">
      <c r="A835" s="138" t="s">
        <v>1840</v>
      </c>
      <c r="B835" s="139">
        <v>200</v>
      </c>
      <c r="C835" s="140" t="s">
        <v>1080</v>
      </c>
      <c r="D835" s="141">
        <v>9598400</v>
      </c>
      <c r="E835" s="142">
        <v>9212000</v>
      </c>
      <c r="F835" s="143">
        <v>386400</v>
      </c>
      <c r="G835" s="132"/>
    </row>
    <row r="836" spans="1:7" ht="22.5">
      <c r="A836" s="138" t="s">
        <v>1755</v>
      </c>
      <c r="B836" s="139">
        <v>200</v>
      </c>
      <c r="C836" s="140" t="s">
        <v>1081</v>
      </c>
      <c r="D836" s="141">
        <v>76400</v>
      </c>
      <c r="E836" s="142">
        <v>42500</v>
      </c>
      <c r="F836" s="143">
        <v>33900</v>
      </c>
      <c r="G836" s="132"/>
    </row>
    <row r="837" spans="1:7" ht="22.5">
      <c r="A837" s="138" t="s">
        <v>656</v>
      </c>
      <c r="B837" s="139">
        <v>200</v>
      </c>
      <c r="C837" s="140" t="s">
        <v>1082</v>
      </c>
      <c r="D837" s="141">
        <v>76400</v>
      </c>
      <c r="E837" s="142">
        <v>42500</v>
      </c>
      <c r="F837" s="143">
        <v>33900</v>
      </c>
      <c r="G837" s="132"/>
    </row>
    <row r="838" spans="1:7" ht="22.5">
      <c r="A838" s="144" t="s">
        <v>1520</v>
      </c>
      <c r="B838" s="145">
        <v>200</v>
      </c>
      <c r="C838" s="146" t="s">
        <v>1083</v>
      </c>
      <c r="D838" s="147">
        <v>76400</v>
      </c>
      <c r="E838" s="130">
        <v>42500</v>
      </c>
      <c r="F838" s="148">
        <v>33900</v>
      </c>
      <c r="G838" s="132"/>
    </row>
    <row r="839" spans="1:7" ht="12.75">
      <c r="A839" s="138" t="s">
        <v>661</v>
      </c>
      <c r="B839" s="139">
        <v>200</v>
      </c>
      <c r="C839" s="140" t="s">
        <v>1084</v>
      </c>
      <c r="D839" s="141">
        <v>9522000</v>
      </c>
      <c r="E839" s="142">
        <v>9169500</v>
      </c>
      <c r="F839" s="143">
        <v>352500</v>
      </c>
      <c r="G839" s="132"/>
    </row>
    <row r="840" spans="1:7" ht="22.5">
      <c r="A840" s="138" t="s">
        <v>662</v>
      </c>
      <c r="B840" s="139">
        <v>200</v>
      </c>
      <c r="C840" s="140" t="s">
        <v>1085</v>
      </c>
      <c r="D840" s="141">
        <v>9522000</v>
      </c>
      <c r="E840" s="142">
        <v>9169500</v>
      </c>
      <c r="F840" s="143">
        <v>352500</v>
      </c>
      <c r="G840" s="132"/>
    </row>
    <row r="841" spans="1:7" ht="22.5">
      <c r="A841" s="144" t="s">
        <v>1539</v>
      </c>
      <c r="B841" s="145">
        <v>200</v>
      </c>
      <c r="C841" s="146" t="s">
        <v>1086</v>
      </c>
      <c r="D841" s="147">
        <v>9522000</v>
      </c>
      <c r="E841" s="130">
        <v>9169500</v>
      </c>
      <c r="F841" s="148">
        <v>352500</v>
      </c>
      <c r="G841" s="132"/>
    </row>
    <row r="842" spans="1:7" ht="12.75">
      <c r="A842" s="138" t="s">
        <v>1968</v>
      </c>
      <c r="B842" s="139">
        <v>200</v>
      </c>
      <c r="C842" s="140" t="s">
        <v>1087</v>
      </c>
      <c r="D842" s="141">
        <v>40524800</v>
      </c>
      <c r="E842" s="142">
        <v>37641423</v>
      </c>
      <c r="F842" s="143">
        <v>2883377</v>
      </c>
      <c r="G842" s="132"/>
    </row>
    <row r="843" spans="1:7" ht="12.75">
      <c r="A843" s="138" t="s">
        <v>1876</v>
      </c>
      <c r="B843" s="139">
        <v>200</v>
      </c>
      <c r="C843" s="140" t="s">
        <v>1088</v>
      </c>
      <c r="D843" s="141">
        <v>40524800</v>
      </c>
      <c r="E843" s="142">
        <v>37641423</v>
      </c>
      <c r="F843" s="143">
        <v>2883377</v>
      </c>
      <c r="G843" s="132"/>
    </row>
    <row r="844" spans="1:7" ht="22.5">
      <c r="A844" s="138" t="s">
        <v>1666</v>
      </c>
      <c r="B844" s="139">
        <v>200</v>
      </c>
      <c r="C844" s="140" t="s">
        <v>1089</v>
      </c>
      <c r="D844" s="141">
        <v>40524800</v>
      </c>
      <c r="E844" s="142">
        <v>37641423</v>
      </c>
      <c r="F844" s="143">
        <v>2883377</v>
      </c>
      <c r="G844" s="132"/>
    </row>
    <row r="845" spans="1:7" ht="33.75">
      <c r="A845" s="138" t="s">
        <v>654</v>
      </c>
      <c r="B845" s="139">
        <v>200</v>
      </c>
      <c r="C845" s="140" t="s">
        <v>1090</v>
      </c>
      <c r="D845" s="141">
        <v>35897888</v>
      </c>
      <c r="E845" s="142">
        <v>33371103.75</v>
      </c>
      <c r="F845" s="143">
        <v>2526784.25</v>
      </c>
      <c r="G845" s="132"/>
    </row>
    <row r="846" spans="1:7" ht="12.75">
      <c r="A846" s="138" t="s">
        <v>655</v>
      </c>
      <c r="B846" s="139">
        <v>200</v>
      </c>
      <c r="C846" s="140" t="s">
        <v>1091</v>
      </c>
      <c r="D846" s="141">
        <v>35897888</v>
      </c>
      <c r="E846" s="142">
        <v>33371103.75</v>
      </c>
      <c r="F846" s="143">
        <v>2526784.25</v>
      </c>
      <c r="G846" s="132"/>
    </row>
    <row r="847" spans="1:7" ht="12.75">
      <c r="A847" s="144" t="s">
        <v>982</v>
      </c>
      <c r="B847" s="145">
        <v>200</v>
      </c>
      <c r="C847" s="146" t="s">
        <v>1092</v>
      </c>
      <c r="D847" s="147">
        <v>27204746</v>
      </c>
      <c r="E847" s="130">
        <v>25114296.1</v>
      </c>
      <c r="F847" s="148">
        <v>2090449.9</v>
      </c>
      <c r="G847" s="132"/>
    </row>
    <row r="848" spans="1:7" ht="22.5">
      <c r="A848" s="144" t="s">
        <v>1877</v>
      </c>
      <c r="B848" s="145">
        <v>200</v>
      </c>
      <c r="C848" s="146" t="s">
        <v>1093</v>
      </c>
      <c r="D848" s="147">
        <v>1403170</v>
      </c>
      <c r="E848" s="130">
        <v>1173160.25</v>
      </c>
      <c r="F848" s="148">
        <v>230009.75</v>
      </c>
      <c r="G848" s="132"/>
    </row>
    <row r="849" spans="1:7" ht="33.75">
      <c r="A849" s="144" t="s">
        <v>983</v>
      </c>
      <c r="B849" s="145">
        <v>200</v>
      </c>
      <c r="C849" s="146" t="s">
        <v>1094</v>
      </c>
      <c r="D849" s="147">
        <v>7289972</v>
      </c>
      <c r="E849" s="130">
        <v>7083647.4</v>
      </c>
      <c r="F849" s="148">
        <v>206324.6</v>
      </c>
      <c r="G849" s="132"/>
    </row>
    <row r="850" spans="1:7" ht="22.5">
      <c r="A850" s="138" t="s">
        <v>1755</v>
      </c>
      <c r="B850" s="139">
        <v>200</v>
      </c>
      <c r="C850" s="140" t="s">
        <v>1095</v>
      </c>
      <c r="D850" s="141">
        <v>4626112</v>
      </c>
      <c r="E850" s="142">
        <v>4269519.25</v>
      </c>
      <c r="F850" s="143">
        <v>356592.75</v>
      </c>
      <c r="G850" s="132"/>
    </row>
    <row r="851" spans="1:7" ht="22.5">
      <c r="A851" s="138" t="s">
        <v>656</v>
      </c>
      <c r="B851" s="139">
        <v>200</v>
      </c>
      <c r="C851" s="140" t="s">
        <v>1096</v>
      </c>
      <c r="D851" s="141">
        <v>4626112</v>
      </c>
      <c r="E851" s="142">
        <v>4269519.25</v>
      </c>
      <c r="F851" s="143">
        <v>356592.75</v>
      </c>
      <c r="G851" s="132"/>
    </row>
    <row r="852" spans="1:7" ht="22.5">
      <c r="A852" s="144" t="s">
        <v>1520</v>
      </c>
      <c r="B852" s="145">
        <v>200</v>
      </c>
      <c r="C852" s="146" t="s">
        <v>1097</v>
      </c>
      <c r="D852" s="147">
        <v>4626112</v>
      </c>
      <c r="E852" s="130">
        <v>4269519.25</v>
      </c>
      <c r="F852" s="148">
        <v>356592.75</v>
      </c>
      <c r="G852" s="132"/>
    </row>
    <row r="853" spans="1:7" ht="12.75">
      <c r="A853" s="138" t="s">
        <v>657</v>
      </c>
      <c r="B853" s="139">
        <v>200</v>
      </c>
      <c r="C853" s="140" t="s">
        <v>1499</v>
      </c>
      <c r="D853" s="141">
        <v>800</v>
      </c>
      <c r="E853" s="142">
        <v>800</v>
      </c>
      <c r="F853" s="143">
        <v>0</v>
      </c>
      <c r="G853" s="132"/>
    </row>
    <row r="854" spans="1:7" ht="12.75">
      <c r="A854" s="138" t="s">
        <v>658</v>
      </c>
      <c r="B854" s="139">
        <v>200</v>
      </c>
      <c r="C854" s="140" t="s">
        <v>1500</v>
      </c>
      <c r="D854" s="141">
        <v>800</v>
      </c>
      <c r="E854" s="142">
        <v>800</v>
      </c>
      <c r="F854" s="143">
        <v>0</v>
      </c>
      <c r="G854" s="132"/>
    </row>
    <row r="855" spans="1:7" ht="12.75">
      <c r="A855" s="144" t="s">
        <v>1718</v>
      </c>
      <c r="B855" s="145">
        <v>200</v>
      </c>
      <c r="C855" s="146" t="s">
        <v>1501</v>
      </c>
      <c r="D855" s="147">
        <v>800</v>
      </c>
      <c r="E855" s="130">
        <v>800</v>
      </c>
      <c r="F855" s="148">
        <v>0</v>
      </c>
      <c r="G855" s="132"/>
    </row>
    <row r="856" spans="1:7" ht="22.5">
      <c r="A856" s="138" t="s">
        <v>1098</v>
      </c>
      <c r="B856" s="139">
        <v>200</v>
      </c>
      <c r="C856" s="140" t="s">
        <v>1099</v>
      </c>
      <c r="D856" s="141">
        <v>24186004.75</v>
      </c>
      <c r="E856" s="142">
        <v>24186004.75</v>
      </c>
      <c r="F856" s="143">
        <v>0</v>
      </c>
      <c r="G856" s="132"/>
    </row>
    <row r="857" spans="1:7" ht="12.75">
      <c r="A857" s="138" t="s">
        <v>1635</v>
      </c>
      <c r="B857" s="139">
        <v>200</v>
      </c>
      <c r="C857" s="140" t="s">
        <v>1100</v>
      </c>
      <c r="D857" s="141">
        <v>19757145.64</v>
      </c>
      <c r="E857" s="142">
        <v>19757145.64</v>
      </c>
      <c r="F857" s="143">
        <v>0</v>
      </c>
      <c r="G857" s="132"/>
    </row>
    <row r="858" spans="1:7" ht="12.75">
      <c r="A858" s="138" t="s">
        <v>1832</v>
      </c>
      <c r="B858" s="139">
        <v>200</v>
      </c>
      <c r="C858" s="140" t="s">
        <v>1101</v>
      </c>
      <c r="D858" s="141">
        <v>19757145.64</v>
      </c>
      <c r="E858" s="142">
        <v>19757145.64</v>
      </c>
      <c r="F858" s="143">
        <v>0</v>
      </c>
      <c r="G858" s="132"/>
    </row>
    <row r="859" spans="1:7" ht="12.75">
      <c r="A859" s="138" t="s">
        <v>1876</v>
      </c>
      <c r="B859" s="139">
        <v>200</v>
      </c>
      <c r="C859" s="140" t="s">
        <v>1102</v>
      </c>
      <c r="D859" s="141">
        <v>19757145.64</v>
      </c>
      <c r="E859" s="142">
        <v>19757145.64</v>
      </c>
      <c r="F859" s="143">
        <v>0</v>
      </c>
      <c r="G859" s="132"/>
    </row>
    <row r="860" spans="1:7" ht="12.75">
      <c r="A860" s="138" t="s">
        <v>956</v>
      </c>
      <c r="B860" s="139">
        <v>200</v>
      </c>
      <c r="C860" s="140" t="s">
        <v>1103</v>
      </c>
      <c r="D860" s="141">
        <v>13881947.54</v>
      </c>
      <c r="E860" s="142">
        <v>13881947.54</v>
      </c>
      <c r="F860" s="143">
        <v>0</v>
      </c>
      <c r="G860" s="132"/>
    </row>
    <row r="861" spans="1:7" ht="33.75">
      <c r="A861" s="138" t="s">
        <v>654</v>
      </c>
      <c r="B861" s="139">
        <v>200</v>
      </c>
      <c r="C861" s="140" t="s">
        <v>1104</v>
      </c>
      <c r="D861" s="141">
        <v>12606460.37</v>
      </c>
      <c r="E861" s="142">
        <v>12606460.37</v>
      </c>
      <c r="F861" s="143">
        <v>0</v>
      </c>
      <c r="G861" s="132"/>
    </row>
    <row r="862" spans="1:7" ht="12.75">
      <c r="A862" s="138" t="s">
        <v>655</v>
      </c>
      <c r="B862" s="139">
        <v>200</v>
      </c>
      <c r="C862" s="140" t="s">
        <v>1105</v>
      </c>
      <c r="D862" s="141">
        <v>12606460.37</v>
      </c>
      <c r="E862" s="142">
        <v>12606460.37</v>
      </c>
      <c r="F862" s="143">
        <v>0</v>
      </c>
      <c r="G862" s="132"/>
    </row>
    <row r="863" spans="1:7" ht="12.75">
      <c r="A863" s="144" t="s">
        <v>982</v>
      </c>
      <c r="B863" s="145">
        <v>200</v>
      </c>
      <c r="C863" s="146" t="s">
        <v>1106</v>
      </c>
      <c r="D863" s="147">
        <v>9142330.13</v>
      </c>
      <c r="E863" s="130">
        <v>9142330.13</v>
      </c>
      <c r="F863" s="148">
        <v>0</v>
      </c>
      <c r="G863" s="132"/>
    </row>
    <row r="864" spans="1:7" ht="22.5">
      <c r="A864" s="144" t="s">
        <v>1877</v>
      </c>
      <c r="B864" s="145">
        <v>200</v>
      </c>
      <c r="C864" s="146" t="s">
        <v>1107</v>
      </c>
      <c r="D864" s="147">
        <v>885453.35</v>
      </c>
      <c r="E864" s="130">
        <v>885453.35</v>
      </c>
      <c r="F864" s="148">
        <v>0</v>
      </c>
      <c r="G864" s="132"/>
    </row>
    <row r="865" spans="1:7" ht="33.75">
      <c r="A865" s="144" t="s">
        <v>983</v>
      </c>
      <c r="B865" s="145">
        <v>200</v>
      </c>
      <c r="C865" s="146" t="s">
        <v>1108</v>
      </c>
      <c r="D865" s="147">
        <v>2578676.89</v>
      </c>
      <c r="E865" s="130">
        <v>2578676.89</v>
      </c>
      <c r="F865" s="148">
        <v>0</v>
      </c>
      <c r="G865" s="132"/>
    </row>
    <row r="866" spans="1:7" ht="22.5">
      <c r="A866" s="138" t="s">
        <v>1755</v>
      </c>
      <c r="B866" s="139">
        <v>200</v>
      </c>
      <c r="C866" s="140" t="s">
        <v>1109</v>
      </c>
      <c r="D866" s="141">
        <v>1189594.72</v>
      </c>
      <c r="E866" s="142">
        <v>1189594.72</v>
      </c>
      <c r="F866" s="143">
        <v>0</v>
      </c>
      <c r="G866" s="132"/>
    </row>
    <row r="867" spans="1:7" ht="22.5">
      <c r="A867" s="138" t="s">
        <v>656</v>
      </c>
      <c r="B867" s="139">
        <v>200</v>
      </c>
      <c r="C867" s="140" t="s">
        <v>1110</v>
      </c>
      <c r="D867" s="141">
        <v>1189594.72</v>
      </c>
      <c r="E867" s="142">
        <v>1189594.72</v>
      </c>
      <c r="F867" s="143">
        <v>0</v>
      </c>
      <c r="G867" s="132"/>
    </row>
    <row r="868" spans="1:7" ht="22.5">
      <c r="A868" s="144" t="s">
        <v>1520</v>
      </c>
      <c r="B868" s="145">
        <v>200</v>
      </c>
      <c r="C868" s="146" t="s">
        <v>1111</v>
      </c>
      <c r="D868" s="147">
        <v>1189594.72</v>
      </c>
      <c r="E868" s="130">
        <v>1189594.72</v>
      </c>
      <c r="F868" s="148">
        <v>0</v>
      </c>
      <c r="G868" s="132"/>
    </row>
    <row r="869" spans="1:7" ht="12.75">
      <c r="A869" s="138" t="s">
        <v>657</v>
      </c>
      <c r="B869" s="139">
        <v>200</v>
      </c>
      <c r="C869" s="140" t="s">
        <v>1112</v>
      </c>
      <c r="D869" s="141">
        <v>85892.45</v>
      </c>
      <c r="E869" s="142">
        <v>85892.45</v>
      </c>
      <c r="F869" s="143">
        <v>0</v>
      </c>
      <c r="G869" s="132"/>
    </row>
    <row r="870" spans="1:7" ht="12.75">
      <c r="A870" s="138" t="s">
        <v>658</v>
      </c>
      <c r="B870" s="139">
        <v>200</v>
      </c>
      <c r="C870" s="140" t="s">
        <v>1113</v>
      </c>
      <c r="D870" s="141">
        <v>85892.45</v>
      </c>
      <c r="E870" s="142">
        <v>85892.45</v>
      </c>
      <c r="F870" s="143">
        <v>0</v>
      </c>
      <c r="G870" s="132"/>
    </row>
    <row r="871" spans="1:7" ht="12.75">
      <c r="A871" s="144" t="s">
        <v>1718</v>
      </c>
      <c r="B871" s="145">
        <v>200</v>
      </c>
      <c r="C871" s="146" t="s">
        <v>514</v>
      </c>
      <c r="D871" s="147">
        <v>68644</v>
      </c>
      <c r="E871" s="130">
        <v>68644</v>
      </c>
      <c r="F871" s="148">
        <v>0</v>
      </c>
      <c r="G871" s="132"/>
    </row>
    <row r="872" spans="1:7" ht="12.75">
      <c r="A872" s="144" t="s">
        <v>1993</v>
      </c>
      <c r="B872" s="145">
        <v>200</v>
      </c>
      <c r="C872" s="146" t="s">
        <v>814</v>
      </c>
      <c r="D872" s="147">
        <v>17248.45</v>
      </c>
      <c r="E872" s="130">
        <v>17248.45</v>
      </c>
      <c r="F872" s="148">
        <v>0</v>
      </c>
      <c r="G872" s="132"/>
    </row>
    <row r="873" spans="1:7" ht="45">
      <c r="A873" s="150" t="s">
        <v>1473</v>
      </c>
      <c r="B873" s="139">
        <v>200</v>
      </c>
      <c r="C873" s="140" t="s">
        <v>1114</v>
      </c>
      <c r="D873" s="141">
        <v>1492463.77</v>
      </c>
      <c r="E873" s="142">
        <v>1492463.77</v>
      </c>
      <c r="F873" s="143">
        <v>0</v>
      </c>
      <c r="G873" s="132"/>
    </row>
    <row r="874" spans="1:7" ht="33.75">
      <c r="A874" s="138" t="s">
        <v>654</v>
      </c>
      <c r="B874" s="139">
        <v>200</v>
      </c>
      <c r="C874" s="140" t="s">
        <v>1115</v>
      </c>
      <c r="D874" s="141">
        <v>1492463.77</v>
      </c>
      <c r="E874" s="142">
        <v>1492463.77</v>
      </c>
      <c r="F874" s="143">
        <v>0</v>
      </c>
      <c r="G874" s="132"/>
    </row>
    <row r="875" spans="1:7" ht="12.75">
      <c r="A875" s="138" t="s">
        <v>655</v>
      </c>
      <c r="B875" s="139">
        <v>200</v>
      </c>
      <c r="C875" s="140" t="s">
        <v>1116</v>
      </c>
      <c r="D875" s="141">
        <v>1492463.77</v>
      </c>
      <c r="E875" s="142">
        <v>1492463.77</v>
      </c>
      <c r="F875" s="143">
        <v>0</v>
      </c>
      <c r="G875" s="132"/>
    </row>
    <row r="876" spans="1:7" ht="12.75">
      <c r="A876" s="144" t="s">
        <v>982</v>
      </c>
      <c r="B876" s="145">
        <v>200</v>
      </c>
      <c r="C876" s="146" t="s">
        <v>1117</v>
      </c>
      <c r="D876" s="147">
        <v>1164583.87</v>
      </c>
      <c r="E876" s="130">
        <v>1164583.87</v>
      </c>
      <c r="F876" s="148">
        <v>0</v>
      </c>
      <c r="G876" s="132"/>
    </row>
    <row r="877" spans="1:7" ht="33.75">
      <c r="A877" s="144" t="s">
        <v>983</v>
      </c>
      <c r="B877" s="145">
        <v>200</v>
      </c>
      <c r="C877" s="146" t="s">
        <v>1118</v>
      </c>
      <c r="D877" s="147">
        <v>327879.9</v>
      </c>
      <c r="E877" s="130">
        <v>327879.9</v>
      </c>
      <c r="F877" s="148">
        <v>0</v>
      </c>
      <c r="G877" s="132"/>
    </row>
    <row r="878" spans="1:7" ht="22.5">
      <c r="A878" s="138" t="s">
        <v>1667</v>
      </c>
      <c r="B878" s="139">
        <v>200</v>
      </c>
      <c r="C878" s="140" t="s">
        <v>1119</v>
      </c>
      <c r="D878" s="141">
        <v>4382734.33</v>
      </c>
      <c r="E878" s="142">
        <v>4382734.33</v>
      </c>
      <c r="F878" s="143">
        <v>0</v>
      </c>
      <c r="G878" s="132"/>
    </row>
    <row r="879" spans="1:7" ht="22.5">
      <c r="A879" s="138" t="s">
        <v>1755</v>
      </c>
      <c r="B879" s="139">
        <v>200</v>
      </c>
      <c r="C879" s="140" t="s">
        <v>1120</v>
      </c>
      <c r="D879" s="141">
        <v>4382734.33</v>
      </c>
      <c r="E879" s="142">
        <v>4382734.33</v>
      </c>
      <c r="F879" s="143">
        <v>0</v>
      </c>
      <c r="G879" s="132"/>
    </row>
    <row r="880" spans="1:7" ht="22.5">
      <c r="A880" s="138" t="s">
        <v>656</v>
      </c>
      <c r="B880" s="139">
        <v>200</v>
      </c>
      <c r="C880" s="140" t="s">
        <v>1121</v>
      </c>
      <c r="D880" s="141">
        <v>4382734.33</v>
      </c>
      <c r="E880" s="142">
        <v>4382734.33</v>
      </c>
      <c r="F880" s="143">
        <v>0</v>
      </c>
      <c r="G880" s="132"/>
    </row>
    <row r="881" spans="1:7" ht="22.5">
      <c r="A881" s="144" t="s">
        <v>1520</v>
      </c>
      <c r="B881" s="145">
        <v>200</v>
      </c>
      <c r="C881" s="146" t="s">
        <v>1122</v>
      </c>
      <c r="D881" s="147">
        <v>4382734.33</v>
      </c>
      <c r="E881" s="130">
        <v>4382734.33</v>
      </c>
      <c r="F881" s="148">
        <v>0</v>
      </c>
      <c r="G881" s="132"/>
    </row>
    <row r="882" spans="1:7" ht="12.75">
      <c r="A882" s="138" t="s">
        <v>1688</v>
      </c>
      <c r="B882" s="139">
        <v>200</v>
      </c>
      <c r="C882" s="140" t="s">
        <v>1123</v>
      </c>
      <c r="D882" s="141">
        <v>4428859.11</v>
      </c>
      <c r="E882" s="142">
        <v>4428859.11</v>
      </c>
      <c r="F882" s="143">
        <v>0</v>
      </c>
      <c r="G882" s="132"/>
    </row>
    <row r="883" spans="1:7" ht="12.75">
      <c r="A883" s="138" t="s">
        <v>541</v>
      </c>
      <c r="B883" s="139">
        <v>200</v>
      </c>
      <c r="C883" s="140" t="s">
        <v>1124</v>
      </c>
      <c r="D883" s="141">
        <v>4428859.11</v>
      </c>
      <c r="E883" s="142">
        <v>4428859.11</v>
      </c>
      <c r="F883" s="143">
        <v>0</v>
      </c>
      <c r="G883" s="132"/>
    </row>
    <row r="884" spans="1:7" ht="12.75">
      <c r="A884" s="138" t="s">
        <v>1876</v>
      </c>
      <c r="B884" s="139">
        <v>200</v>
      </c>
      <c r="C884" s="140" t="s">
        <v>1125</v>
      </c>
      <c r="D884" s="141">
        <v>4428859.11</v>
      </c>
      <c r="E884" s="142">
        <v>4428859.11</v>
      </c>
      <c r="F884" s="143">
        <v>0</v>
      </c>
      <c r="G884" s="132"/>
    </row>
    <row r="885" spans="1:7" ht="33.75">
      <c r="A885" s="138" t="s">
        <v>128</v>
      </c>
      <c r="B885" s="139">
        <v>200</v>
      </c>
      <c r="C885" s="140" t="s">
        <v>129</v>
      </c>
      <c r="D885" s="141">
        <v>4250000</v>
      </c>
      <c r="E885" s="142">
        <v>4250000</v>
      </c>
      <c r="F885" s="143">
        <v>0</v>
      </c>
      <c r="G885" s="132"/>
    </row>
    <row r="886" spans="1:7" ht="22.5">
      <c r="A886" s="138" t="s">
        <v>1755</v>
      </c>
      <c r="B886" s="139">
        <v>200</v>
      </c>
      <c r="C886" s="140" t="s">
        <v>130</v>
      </c>
      <c r="D886" s="141">
        <v>4250000</v>
      </c>
      <c r="E886" s="142">
        <v>4250000</v>
      </c>
      <c r="F886" s="143">
        <v>0</v>
      </c>
      <c r="G886" s="132"/>
    </row>
    <row r="887" spans="1:7" ht="22.5">
      <c r="A887" s="138" t="s">
        <v>656</v>
      </c>
      <c r="B887" s="139">
        <v>200</v>
      </c>
      <c r="C887" s="140" t="s">
        <v>131</v>
      </c>
      <c r="D887" s="141">
        <v>4250000</v>
      </c>
      <c r="E887" s="142">
        <v>4250000</v>
      </c>
      <c r="F887" s="143">
        <v>0</v>
      </c>
      <c r="G887" s="132"/>
    </row>
    <row r="888" spans="1:7" ht="22.5">
      <c r="A888" s="144" t="s">
        <v>1520</v>
      </c>
      <c r="B888" s="145">
        <v>200</v>
      </c>
      <c r="C888" s="146" t="s">
        <v>132</v>
      </c>
      <c r="D888" s="147">
        <v>4250000</v>
      </c>
      <c r="E888" s="130">
        <v>4250000</v>
      </c>
      <c r="F888" s="148">
        <v>0</v>
      </c>
      <c r="G888" s="132"/>
    </row>
    <row r="889" spans="1:7" ht="12.75">
      <c r="A889" s="138" t="s">
        <v>1126</v>
      </c>
      <c r="B889" s="139">
        <v>200</v>
      </c>
      <c r="C889" s="140" t="s">
        <v>1127</v>
      </c>
      <c r="D889" s="141">
        <v>178859.11</v>
      </c>
      <c r="E889" s="142">
        <v>178859.11</v>
      </c>
      <c r="F889" s="143">
        <v>0</v>
      </c>
      <c r="G889" s="132"/>
    </row>
    <row r="890" spans="1:7" ht="22.5">
      <c r="A890" s="138" t="s">
        <v>1755</v>
      </c>
      <c r="B890" s="139">
        <v>200</v>
      </c>
      <c r="C890" s="140" t="s">
        <v>1128</v>
      </c>
      <c r="D890" s="141">
        <v>178859.11</v>
      </c>
      <c r="E890" s="142">
        <v>178859.11</v>
      </c>
      <c r="F890" s="143">
        <v>0</v>
      </c>
      <c r="G890" s="132"/>
    </row>
    <row r="891" spans="1:7" ht="22.5">
      <c r="A891" s="138" t="s">
        <v>656</v>
      </c>
      <c r="B891" s="139">
        <v>200</v>
      </c>
      <c r="C891" s="140" t="s">
        <v>1129</v>
      </c>
      <c r="D891" s="141">
        <v>178859.11</v>
      </c>
      <c r="E891" s="142">
        <v>178859.11</v>
      </c>
      <c r="F891" s="143">
        <v>0</v>
      </c>
      <c r="G891" s="132"/>
    </row>
    <row r="892" spans="1:7" ht="22.5">
      <c r="A892" s="144" t="s">
        <v>1520</v>
      </c>
      <c r="B892" s="145">
        <v>200</v>
      </c>
      <c r="C892" s="146" t="s">
        <v>1130</v>
      </c>
      <c r="D892" s="147">
        <v>178859.11</v>
      </c>
      <c r="E892" s="130">
        <v>178859.11</v>
      </c>
      <c r="F892" s="148">
        <v>0</v>
      </c>
      <c r="G892" s="132"/>
    </row>
    <row r="893" spans="1:7" ht="22.5">
      <c r="A893" s="138" t="s">
        <v>1131</v>
      </c>
      <c r="B893" s="139">
        <v>200</v>
      </c>
      <c r="C893" s="140" t="s">
        <v>1132</v>
      </c>
      <c r="D893" s="141">
        <v>2760411940.17</v>
      </c>
      <c r="E893" s="142">
        <v>2737388262.1</v>
      </c>
      <c r="F893" s="143">
        <v>23023678.07</v>
      </c>
      <c r="G893" s="132"/>
    </row>
    <row r="894" spans="1:7" ht="12.75">
      <c r="A894" s="138" t="s">
        <v>1986</v>
      </c>
      <c r="B894" s="139">
        <v>200</v>
      </c>
      <c r="C894" s="140" t="s">
        <v>1133</v>
      </c>
      <c r="D894" s="141">
        <v>2648428640.17</v>
      </c>
      <c r="E894" s="142">
        <v>2629323610.79</v>
      </c>
      <c r="F894" s="143">
        <v>19105029.38</v>
      </c>
      <c r="G894" s="132"/>
    </row>
    <row r="895" spans="1:7" ht="12.75">
      <c r="A895" s="138" t="s">
        <v>684</v>
      </c>
      <c r="B895" s="139">
        <v>200</v>
      </c>
      <c r="C895" s="140" t="s">
        <v>1134</v>
      </c>
      <c r="D895" s="141">
        <v>646860493.72</v>
      </c>
      <c r="E895" s="142">
        <v>644660395.9</v>
      </c>
      <c r="F895" s="143">
        <v>2200097.82</v>
      </c>
      <c r="G895" s="132"/>
    </row>
    <row r="896" spans="1:7" ht="33.75">
      <c r="A896" s="138" t="s">
        <v>1843</v>
      </c>
      <c r="B896" s="139">
        <v>200</v>
      </c>
      <c r="C896" s="140" t="s">
        <v>1135</v>
      </c>
      <c r="D896" s="141">
        <v>646860493.72</v>
      </c>
      <c r="E896" s="142">
        <v>644660395.9</v>
      </c>
      <c r="F896" s="143">
        <v>2200097.82</v>
      </c>
      <c r="G896" s="132"/>
    </row>
    <row r="897" spans="1:7" ht="22.5">
      <c r="A897" s="138" t="s">
        <v>1660</v>
      </c>
      <c r="B897" s="139">
        <v>200</v>
      </c>
      <c r="C897" s="140" t="s">
        <v>1136</v>
      </c>
      <c r="D897" s="141">
        <v>132487438.61</v>
      </c>
      <c r="E897" s="142">
        <v>132410352.8</v>
      </c>
      <c r="F897" s="143">
        <v>77085.81</v>
      </c>
      <c r="G897" s="132"/>
    </row>
    <row r="898" spans="1:7" ht="33.75">
      <c r="A898" s="138" t="s">
        <v>654</v>
      </c>
      <c r="B898" s="139">
        <v>200</v>
      </c>
      <c r="C898" s="140" t="s">
        <v>1137</v>
      </c>
      <c r="D898" s="141">
        <v>50302139.9</v>
      </c>
      <c r="E898" s="142">
        <v>50225129.09</v>
      </c>
      <c r="F898" s="143">
        <v>77010.81</v>
      </c>
      <c r="G898" s="132"/>
    </row>
    <row r="899" spans="1:7" ht="12.75">
      <c r="A899" s="138" t="s">
        <v>659</v>
      </c>
      <c r="B899" s="139">
        <v>200</v>
      </c>
      <c r="C899" s="140" t="s">
        <v>1138</v>
      </c>
      <c r="D899" s="141">
        <v>50302139.9</v>
      </c>
      <c r="E899" s="142">
        <v>50225129.09</v>
      </c>
      <c r="F899" s="143">
        <v>77010.81</v>
      </c>
      <c r="G899" s="132"/>
    </row>
    <row r="900" spans="1:7" ht="12.75">
      <c r="A900" s="144" t="s">
        <v>1757</v>
      </c>
      <c r="B900" s="145">
        <v>200</v>
      </c>
      <c r="C900" s="146" t="s">
        <v>1139</v>
      </c>
      <c r="D900" s="147">
        <v>34852791.06</v>
      </c>
      <c r="E900" s="130">
        <v>34852791.06</v>
      </c>
      <c r="F900" s="148">
        <v>0</v>
      </c>
      <c r="G900" s="132"/>
    </row>
    <row r="901" spans="1:7" ht="12.75">
      <c r="A901" s="144" t="s">
        <v>1758</v>
      </c>
      <c r="B901" s="145">
        <v>200</v>
      </c>
      <c r="C901" s="146" t="s">
        <v>1140</v>
      </c>
      <c r="D901" s="147">
        <v>4682601.16</v>
      </c>
      <c r="E901" s="130">
        <v>4681345.88</v>
      </c>
      <c r="F901" s="148">
        <v>1255.28</v>
      </c>
      <c r="G901" s="132"/>
    </row>
    <row r="902" spans="1:7" ht="22.5">
      <c r="A902" s="144" t="s">
        <v>1759</v>
      </c>
      <c r="B902" s="145">
        <v>200</v>
      </c>
      <c r="C902" s="146" t="s">
        <v>1141</v>
      </c>
      <c r="D902" s="147">
        <v>10766747.68</v>
      </c>
      <c r="E902" s="130">
        <v>10690992.15</v>
      </c>
      <c r="F902" s="148">
        <v>75755.53</v>
      </c>
      <c r="G902" s="132"/>
    </row>
    <row r="903" spans="1:7" ht="22.5">
      <c r="A903" s="138" t="s">
        <v>1755</v>
      </c>
      <c r="B903" s="139">
        <v>200</v>
      </c>
      <c r="C903" s="140" t="s">
        <v>1142</v>
      </c>
      <c r="D903" s="141">
        <v>82158962.63</v>
      </c>
      <c r="E903" s="142">
        <v>82158887.63</v>
      </c>
      <c r="F903" s="143">
        <v>75</v>
      </c>
      <c r="G903" s="132"/>
    </row>
    <row r="904" spans="1:7" ht="22.5">
      <c r="A904" s="138" t="s">
        <v>656</v>
      </c>
      <c r="B904" s="139">
        <v>200</v>
      </c>
      <c r="C904" s="140" t="s">
        <v>1143</v>
      </c>
      <c r="D904" s="141">
        <v>82158962.63</v>
      </c>
      <c r="E904" s="142">
        <v>82158887.63</v>
      </c>
      <c r="F904" s="143">
        <v>75</v>
      </c>
      <c r="G904" s="132"/>
    </row>
    <row r="905" spans="1:7" ht="22.5">
      <c r="A905" s="144" t="s">
        <v>1520</v>
      </c>
      <c r="B905" s="145">
        <v>200</v>
      </c>
      <c r="C905" s="146" t="s">
        <v>1144</v>
      </c>
      <c r="D905" s="147">
        <v>82158962.63</v>
      </c>
      <c r="E905" s="130">
        <v>82158887.63</v>
      </c>
      <c r="F905" s="148">
        <v>75</v>
      </c>
      <c r="G905" s="132"/>
    </row>
    <row r="906" spans="1:7" ht="12.75">
      <c r="A906" s="138" t="s">
        <v>657</v>
      </c>
      <c r="B906" s="139">
        <v>200</v>
      </c>
      <c r="C906" s="140" t="s">
        <v>1145</v>
      </c>
      <c r="D906" s="141">
        <v>26336.08</v>
      </c>
      <c r="E906" s="142">
        <v>26336.08</v>
      </c>
      <c r="F906" s="143">
        <v>0</v>
      </c>
      <c r="G906" s="132"/>
    </row>
    <row r="907" spans="1:7" ht="12.75">
      <c r="A907" s="138" t="s">
        <v>658</v>
      </c>
      <c r="B907" s="139">
        <v>200</v>
      </c>
      <c r="C907" s="140" t="s">
        <v>1146</v>
      </c>
      <c r="D907" s="141">
        <v>26336.08</v>
      </c>
      <c r="E907" s="142">
        <v>26336.08</v>
      </c>
      <c r="F907" s="143">
        <v>0</v>
      </c>
      <c r="G907" s="132"/>
    </row>
    <row r="908" spans="1:7" ht="12.75">
      <c r="A908" s="144" t="s">
        <v>1718</v>
      </c>
      <c r="B908" s="145">
        <v>200</v>
      </c>
      <c r="C908" s="146" t="s">
        <v>1147</v>
      </c>
      <c r="D908" s="147">
        <v>26336.08</v>
      </c>
      <c r="E908" s="130">
        <v>26336.08</v>
      </c>
      <c r="F908" s="148">
        <v>0</v>
      </c>
      <c r="G908" s="132"/>
    </row>
    <row r="909" spans="1:7" ht="22.5">
      <c r="A909" s="138" t="s">
        <v>1668</v>
      </c>
      <c r="B909" s="139">
        <v>200</v>
      </c>
      <c r="C909" s="140" t="s">
        <v>1148</v>
      </c>
      <c r="D909" s="141">
        <v>168557886.6</v>
      </c>
      <c r="E909" s="142">
        <v>168557851.38</v>
      </c>
      <c r="F909" s="143">
        <v>35.22</v>
      </c>
      <c r="G909" s="132"/>
    </row>
    <row r="910" spans="1:7" ht="22.5">
      <c r="A910" s="138" t="s">
        <v>664</v>
      </c>
      <c r="B910" s="139">
        <v>200</v>
      </c>
      <c r="C910" s="140" t="s">
        <v>1149</v>
      </c>
      <c r="D910" s="141">
        <v>168557886.6</v>
      </c>
      <c r="E910" s="142">
        <v>168557851.38</v>
      </c>
      <c r="F910" s="143">
        <v>35.22</v>
      </c>
      <c r="G910" s="132"/>
    </row>
    <row r="911" spans="1:7" ht="12.75">
      <c r="A911" s="138" t="s">
        <v>666</v>
      </c>
      <c r="B911" s="139">
        <v>200</v>
      </c>
      <c r="C911" s="140" t="s">
        <v>1150</v>
      </c>
      <c r="D911" s="141">
        <v>168557886.6</v>
      </c>
      <c r="E911" s="142">
        <v>168557851.38</v>
      </c>
      <c r="F911" s="143">
        <v>35.22</v>
      </c>
      <c r="G911" s="132"/>
    </row>
    <row r="912" spans="1:7" ht="33.75">
      <c r="A912" s="144" t="s">
        <v>1669</v>
      </c>
      <c r="B912" s="145">
        <v>200</v>
      </c>
      <c r="C912" s="146" t="s">
        <v>1151</v>
      </c>
      <c r="D912" s="147">
        <v>149456441</v>
      </c>
      <c r="E912" s="130">
        <v>149456441</v>
      </c>
      <c r="F912" s="148">
        <v>0</v>
      </c>
      <c r="G912" s="132"/>
    </row>
    <row r="913" spans="1:7" ht="12.75">
      <c r="A913" s="144" t="s">
        <v>1670</v>
      </c>
      <c r="B913" s="145">
        <v>200</v>
      </c>
      <c r="C913" s="146" t="s">
        <v>1152</v>
      </c>
      <c r="D913" s="147">
        <v>19101445.6</v>
      </c>
      <c r="E913" s="130">
        <v>19101410.38</v>
      </c>
      <c r="F913" s="148">
        <v>35.22</v>
      </c>
      <c r="G913" s="132"/>
    </row>
    <row r="914" spans="1:7" ht="78.75">
      <c r="A914" s="150" t="s">
        <v>1465</v>
      </c>
      <c r="B914" s="139">
        <v>200</v>
      </c>
      <c r="C914" s="140" t="s">
        <v>1153</v>
      </c>
      <c r="D914" s="141">
        <v>114896665.42</v>
      </c>
      <c r="E914" s="142">
        <v>114869589.45</v>
      </c>
      <c r="F914" s="143">
        <v>27075.97</v>
      </c>
      <c r="G914" s="132"/>
    </row>
    <row r="915" spans="1:7" ht="33.75">
      <c r="A915" s="138" t="s">
        <v>654</v>
      </c>
      <c r="B915" s="139">
        <v>200</v>
      </c>
      <c r="C915" s="140" t="s">
        <v>1154</v>
      </c>
      <c r="D915" s="141">
        <v>36303263.02</v>
      </c>
      <c r="E915" s="142">
        <v>36276187.05</v>
      </c>
      <c r="F915" s="143">
        <v>27075.97</v>
      </c>
      <c r="G915" s="132"/>
    </row>
    <row r="916" spans="1:7" ht="12.75">
      <c r="A916" s="138" t="s">
        <v>659</v>
      </c>
      <c r="B916" s="139">
        <v>200</v>
      </c>
      <c r="C916" s="140" t="s">
        <v>1155</v>
      </c>
      <c r="D916" s="141">
        <v>36303263.02</v>
      </c>
      <c r="E916" s="142">
        <v>36276187.05</v>
      </c>
      <c r="F916" s="143">
        <v>27075.97</v>
      </c>
      <c r="G916" s="132"/>
    </row>
    <row r="917" spans="1:7" ht="12.75">
      <c r="A917" s="144" t="s">
        <v>1757</v>
      </c>
      <c r="B917" s="145">
        <v>200</v>
      </c>
      <c r="C917" s="146" t="s">
        <v>1156</v>
      </c>
      <c r="D917" s="147">
        <v>23329472.42</v>
      </c>
      <c r="E917" s="130">
        <v>23329413.49</v>
      </c>
      <c r="F917" s="148">
        <v>58.93</v>
      </c>
      <c r="G917" s="132"/>
    </row>
    <row r="918" spans="1:7" ht="12.75">
      <c r="A918" s="144" t="s">
        <v>1758</v>
      </c>
      <c r="B918" s="145">
        <v>200</v>
      </c>
      <c r="C918" s="146" t="s">
        <v>1157</v>
      </c>
      <c r="D918" s="147">
        <v>5642524.6</v>
      </c>
      <c r="E918" s="130">
        <v>5642524.6</v>
      </c>
      <c r="F918" s="148">
        <v>0</v>
      </c>
      <c r="G918" s="132"/>
    </row>
    <row r="919" spans="1:7" ht="22.5">
      <c r="A919" s="144" t="s">
        <v>1759</v>
      </c>
      <c r="B919" s="145">
        <v>200</v>
      </c>
      <c r="C919" s="146" t="s">
        <v>1158</v>
      </c>
      <c r="D919" s="147">
        <v>7331266</v>
      </c>
      <c r="E919" s="130">
        <v>7304248.96</v>
      </c>
      <c r="F919" s="148">
        <v>27017.04</v>
      </c>
      <c r="G919" s="132"/>
    </row>
    <row r="920" spans="1:7" ht="22.5">
      <c r="A920" s="138" t="s">
        <v>1755</v>
      </c>
      <c r="B920" s="139">
        <v>200</v>
      </c>
      <c r="C920" s="140" t="s">
        <v>1159</v>
      </c>
      <c r="D920" s="141">
        <v>1036557.4</v>
      </c>
      <c r="E920" s="142">
        <v>1036557.4</v>
      </c>
      <c r="F920" s="143">
        <v>0</v>
      </c>
      <c r="G920" s="132"/>
    </row>
    <row r="921" spans="1:7" ht="22.5">
      <c r="A921" s="138" t="s">
        <v>656</v>
      </c>
      <c r="B921" s="139">
        <v>200</v>
      </c>
      <c r="C921" s="140" t="s">
        <v>1160</v>
      </c>
      <c r="D921" s="141">
        <v>1036557.4</v>
      </c>
      <c r="E921" s="142">
        <v>1036557.4</v>
      </c>
      <c r="F921" s="143">
        <v>0</v>
      </c>
      <c r="G921" s="132"/>
    </row>
    <row r="922" spans="1:7" ht="22.5">
      <c r="A922" s="144" t="s">
        <v>1520</v>
      </c>
      <c r="B922" s="145">
        <v>200</v>
      </c>
      <c r="C922" s="146" t="s">
        <v>1161</v>
      </c>
      <c r="D922" s="147">
        <v>1036557.4</v>
      </c>
      <c r="E922" s="130">
        <v>1036557.4</v>
      </c>
      <c r="F922" s="148">
        <v>0</v>
      </c>
      <c r="G922" s="132"/>
    </row>
    <row r="923" spans="1:7" ht="22.5">
      <c r="A923" s="138" t="s">
        <v>664</v>
      </c>
      <c r="B923" s="139">
        <v>200</v>
      </c>
      <c r="C923" s="140" t="s">
        <v>1162</v>
      </c>
      <c r="D923" s="141">
        <v>77556845</v>
      </c>
      <c r="E923" s="142">
        <v>77556845</v>
      </c>
      <c r="F923" s="143">
        <v>0</v>
      </c>
      <c r="G923" s="132"/>
    </row>
    <row r="924" spans="1:7" ht="12.75">
      <c r="A924" s="138" t="s">
        <v>666</v>
      </c>
      <c r="B924" s="139">
        <v>200</v>
      </c>
      <c r="C924" s="140" t="s">
        <v>1163</v>
      </c>
      <c r="D924" s="141">
        <v>77556845</v>
      </c>
      <c r="E924" s="142">
        <v>77556845</v>
      </c>
      <c r="F924" s="143">
        <v>0</v>
      </c>
      <c r="G924" s="132"/>
    </row>
    <row r="925" spans="1:7" ht="33.75">
      <c r="A925" s="144" t="s">
        <v>1669</v>
      </c>
      <c r="B925" s="145">
        <v>200</v>
      </c>
      <c r="C925" s="146" t="s">
        <v>1164</v>
      </c>
      <c r="D925" s="147">
        <v>77556845</v>
      </c>
      <c r="E925" s="130">
        <v>77556845</v>
      </c>
      <c r="F925" s="148">
        <v>0</v>
      </c>
      <c r="G925" s="132"/>
    </row>
    <row r="926" spans="1:7" ht="78.75">
      <c r="A926" s="150" t="s">
        <v>1466</v>
      </c>
      <c r="B926" s="139">
        <v>200</v>
      </c>
      <c r="C926" s="140" t="s">
        <v>1165</v>
      </c>
      <c r="D926" s="141">
        <v>230918503.09</v>
      </c>
      <c r="E926" s="142">
        <v>228822602.27</v>
      </c>
      <c r="F926" s="143">
        <v>2095900.82</v>
      </c>
      <c r="G926" s="132"/>
    </row>
    <row r="927" spans="1:7" ht="33.75">
      <c r="A927" s="138" t="s">
        <v>654</v>
      </c>
      <c r="B927" s="139">
        <v>200</v>
      </c>
      <c r="C927" s="140" t="s">
        <v>1166</v>
      </c>
      <c r="D927" s="141">
        <v>59276672.89</v>
      </c>
      <c r="E927" s="142">
        <v>57180772.07</v>
      </c>
      <c r="F927" s="143">
        <v>2095900.82</v>
      </c>
      <c r="G927" s="132"/>
    </row>
    <row r="928" spans="1:7" ht="12.75">
      <c r="A928" s="138" t="s">
        <v>659</v>
      </c>
      <c r="B928" s="139">
        <v>200</v>
      </c>
      <c r="C928" s="140" t="s">
        <v>1167</v>
      </c>
      <c r="D928" s="141">
        <v>59276672.89</v>
      </c>
      <c r="E928" s="142">
        <v>57180772.07</v>
      </c>
      <c r="F928" s="143">
        <v>2095900.82</v>
      </c>
      <c r="G928" s="132"/>
    </row>
    <row r="929" spans="1:7" ht="12.75">
      <c r="A929" s="144" t="s">
        <v>1757</v>
      </c>
      <c r="B929" s="145">
        <v>200</v>
      </c>
      <c r="C929" s="146" t="s">
        <v>1168</v>
      </c>
      <c r="D929" s="147">
        <v>45519368.43</v>
      </c>
      <c r="E929" s="130">
        <v>44078315.13</v>
      </c>
      <c r="F929" s="148">
        <v>1441053.3</v>
      </c>
      <c r="G929" s="132"/>
    </row>
    <row r="930" spans="1:7" ht="12.75">
      <c r="A930" s="144" t="s">
        <v>1758</v>
      </c>
      <c r="B930" s="145">
        <v>200</v>
      </c>
      <c r="C930" s="146" t="s">
        <v>1169</v>
      </c>
      <c r="D930" s="147">
        <v>42265.8</v>
      </c>
      <c r="E930" s="130">
        <v>42265.8</v>
      </c>
      <c r="F930" s="148">
        <v>0</v>
      </c>
      <c r="G930" s="132"/>
    </row>
    <row r="931" spans="1:7" ht="22.5">
      <c r="A931" s="144" t="s">
        <v>1759</v>
      </c>
      <c r="B931" s="145">
        <v>200</v>
      </c>
      <c r="C931" s="146" t="s">
        <v>1170</v>
      </c>
      <c r="D931" s="147">
        <v>13715038.66</v>
      </c>
      <c r="E931" s="130">
        <v>13060191.14</v>
      </c>
      <c r="F931" s="148">
        <v>654847.52</v>
      </c>
      <c r="G931" s="132"/>
    </row>
    <row r="932" spans="1:7" ht="22.5">
      <c r="A932" s="138" t="s">
        <v>1755</v>
      </c>
      <c r="B932" s="139">
        <v>200</v>
      </c>
      <c r="C932" s="140" t="s">
        <v>1171</v>
      </c>
      <c r="D932" s="141">
        <v>1925032.2</v>
      </c>
      <c r="E932" s="142">
        <v>1925032.2</v>
      </c>
      <c r="F932" s="143">
        <v>0</v>
      </c>
      <c r="G932" s="132"/>
    </row>
    <row r="933" spans="1:7" ht="22.5">
      <c r="A933" s="138" t="s">
        <v>656</v>
      </c>
      <c r="B933" s="139">
        <v>200</v>
      </c>
      <c r="C933" s="140" t="s">
        <v>1172</v>
      </c>
      <c r="D933" s="141">
        <v>1925032.2</v>
      </c>
      <c r="E933" s="142">
        <v>1925032.2</v>
      </c>
      <c r="F933" s="143">
        <v>0</v>
      </c>
      <c r="G933" s="132"/>
    </row>
    <row r="934" spans="1:7" ht="22.5">
      <c r="A934" s="144" t="s">
        <v>1520</v>
      </c>
      <c r="B934" s="145">
        <v>200</v>
      </c>
      <c r="C934" s="146" t="s">
        <v>1173</v>
      </c>
      <c r="D934" s="147">
        <v>1925032.2</v>
      </c>
      <c r="E934" s="130">
        <v>1925032.2</v>
      </c>
      <c r="F934" s="148">
        <v>0</v>
      </c>
      <c r="G934" s="132"/>
    </row>
    <row r="935" spans="1:7" ht="22.5">
      <c r="A935" s="138" t="s">
        <v>664</v>
      </c>
      <c r="B935" s="139">
        <v>200</v>
      </c>
      <c r="C935" s="140" t="s">
        <v>1174</v>
      </c>
      <c r="D935" s="141">
        <v>169716798</v>
      </c>
      <c r="E935" s="142">
        <v>169716798</v>
      </c>
      <c r="F935" s="143">
        <v>0</v>
      </c>
      <c r="G935" s="132"/>
    </row>
    <row r="936" spans="1:7" ht="12.75">
      <c r="A936" s="138" t="s">
        <v>666</v>
      </c>
      <c r="B936" s="139">
        <v>200</v>
      </c>
      <c r="C936" s="140" t="s">
        <v>1175</v>
      </c>
      <c r="D936" s="141">
        <v>169716798</v>
      </c>
      <c r="E936" s="142">
        <v>169716798</v>
      </c>
      <c r="F936" s="143">
        <v>0</v>
      </c>
      <c r="G936" s="132"/>
    </row>
    <row r="937" spans="1:7" ht="33.75">
      <c r="A937" s="144" t="s">
        <v>1669</v>
      </c>
      <c r="B937" s="145">
        <v>200</v>
      </c>
      <c r="C937" s="146" t="s">
        <v>1176</v>
      </c>
      <c r="D937" s="147">
        <v>169716798</v>
      </c>
      <c r="E937" s="130">
        <v>169716798</v>
      </c>
      <c r="F937" s="148">
        <v>0</v>
      </c>
      <c r="G937" s="132"/>
    </row>
    <row r="938" spans="1:7" ht="12.75">
      <c r="A938" s="138" t="s">
        <v>685</v>
      </c>
      <c r="B938" s="139">
        <v>200</v>
      </c>
      <c r="C938" s="140" t="s">
        <v>1177</v>
      </c>
      <c r="D938" s="141">
        <v>1715363690.87</v>
      </c>
      <c r="E938" s="142">
        <v>1701393965.49</v>
      </c>
      <c r="F938" s="143">
        <v>13969725.38</v>
      </c>
      <c r="G938" s="132"/>
    </row>
    <row r="939" spans="1:7" ht="33.75">
      <c r="A939" s="138" t="s">
        <v>1843</v>
      </c>
      <c r="B939" s="139">
        <v>200</v>
      </c>
      <c r="C939" s="140" t="s">
        <v>1178</v>
      </c>
      <c r="D939" s="141">
        <v>1713152460.87</v>
      </c>
      <c r="E939" s="142">
        <v>1700767410.49</v>
      </c>
      <c r="F939" s="143">
        <v>12385050.38</v>
      </c>
      <c r="G939" s="132"/>
    </row>
    <row r="940" spans="1:7" ht="22.5">
      <c r="A940" s="138" t="s">
        <v>1661</v>
      </c>
      <c r="B940" s="139">
        <v>200</v>
      </c>
      <c r="C940" s="140" t="s">
        <v>1179</v>
      </c>
      <c r="D940" s="141">
        <v>440428638.4</v>
      </c>
      <c r="E940" s="142">
        <v>430474180.25</v>
      </c>
      <c r="F940" s="143">
        <v>9954458.15</v>
      </c>
      <c r="G940" s="132"/>
    </row>
    <row r="941" spans="1:7" ht="33.75">
      <c r="A941" s="138" t="s">
        <v>654</v>
      </c>
      <c r="B941" s="139">
        <v>200</v>
      </c>
      <c r="C941" s="140" t="s">
        <v>1180</v>
      </c>
      <c r="D941" s="141">
        <v>182950351.13</v>
      </c>
      <c r="E941" s="142">
        <v>182704068.31</v>
      </c>
      <c r="F941" s="143">
        <v>246282.82</v>
      </c>
      <c r="G941" s="132"/>
    </row>
    <row r="942" spans="1:7" ht="12.75">
      <c r="A942" s="138" t="s">
        <v>659</v>
      </c>
      <c r="B942" s="139">
        <v>200</v>
      </c>
      <c r="C942" s="140" t="s">
        <v>1181</v>
      </c>
      <c r="D942" s="141">
        <v>182950351.13</v>
      </c>
      <c r="E942" s="142">
        <v>182704068.31</v>
      </c>
      <c r="F942" s="143">
        <v>246282.82</v>
      </c>
      <c r="G942" s="132"/>
    </row>
    <row r="943" spans="1:7" ht="12.75">
      <c r="A943" s="144" t="s">
        <v>1757</v>
      </c>
      <c r="B943" s="145">
        <v>200</v>
      </c>
      <c r="C943" s="146" t="s">
        <v>1182</v>
      </c>
      <c r="D943" s="147">
        <v>129492555.94</v>
      </c>
      <c r="E943" s="130">
        <v>129492555.93</v>
      </c>
      <c r="F943" s="148">
        <v>0.01</v>
      </c>
      <c r="G943" s="132"/>
    </row>
    <row r="944" spans="1:7" ht="12.75">
      <c r="A944" s="144" t="s">
        <v>1758</v>
      </c>
      <c r="B944" s="145">
        <v>200</v>
      </c>
      <c r="C944" s="146" t="s">
        <v>1183</v>
      </c>
      <c r="D944" s="147">
        <v>13121905.43</v>
      </c>
      <c r="E944" s="130">
        <v>13121905.03</v>
      </c>
      <c r="F944" s="148">
        <v>0.4</v>
      </c>
      <c r="G944" s="132"/>
    </row>
    <row r="945" spans="1:7" ht="22.5">
      <c r="A945" s="144" t="s">
        <v>1759</v>
      </c>
      <c r="B945" s="145">
        <v>200</v>
      </c>
      <c r="C945" s="146" t="s">
        <v>363</v>
      </c>
      <c r="D945" s="147">
        <v>40335889.76</v>
      </c>
      <c r="E945" s="130">
        <v>40089607.35</v>
      </c>
      <c r="F945" s="148">
        <v>246282.41</v>
      </c>
      <c r="G945" s="132"/>
    </row>
    <row r="946" spans="1:7" ht="22.5">
      <c r="A946" s="138" t="s">
        <v>1755</v>
      </c>
      <c r="B946" s="139">
        <v>200</v>
      </c>
      <c r="C946" s="140" t="s">
        <v>364</v>
      </c>
      <c r="D946" s="141">
        <v>257163624.15</v>
      </c>
      <c r="E946" s="142">
        <v>247455448.82</v>
      </c>
      <c r="F946" s="143">
        <v>9708175.33</v>
      </c>
      <c r="G946" s="132"/>
    </row>
    <row r="947" spans="1:7" ht="22.5">
      <c r="A947" s="138" t="s">
        <v>656</v>
      </c>
      <c r="B947" s="139">
        <v>200</v>
      </c>
      <c r="C947" s="140" t="s">
        <v>365</v>
      </c>
      <c r="D947" s="141">
        <v>257163624.15</v>
      </c>
      <c r="E947" s="142">
        <v>247455448.82</v>
      </c>
      <c r="F947" s="143">
        <v>9708175.33</v>
      </c>
      <c r="G947" s="132"/>
    </row>
    <row r="948" spans="1:7" ht="22.5">
      <c r="A948" s="144" t="s">
        <v>1651</v>
      </c>
      <c r="B948" s="145">
        <v>200</v>
      </c>
      <c r="C948" s="146" t="s">
        <v>366</v>
      </c>
      <c r="D948" s="147">
        <v>50875513.46</v>
      </c>
      <c r="E948" s="130">
        <v>41819422.79</v>
      </c>
      <c r="F948" s="148">
        <v>9056090.67</v>
      </c>
      <c r="G948" s="132"/>
    </row>
    <row r="949" spans="1:7" ht="22.5">
      <c r="A949" s="144" t="s">
        <v>1520</v>
      </c>
      <c r="B949" s="145">
        <v>200</v>
      </c>
      <c r="C949" s="146" t="s">
        <v>367</v>
      </c>
      <c r="D949" s="147">
        <v>206288110.69</v>
      </c>
      <c r="E949" s="130">
        <v>205636026.03</v>
      </c>
      <c r="F949" s="148">
        <v>652084.66</v>
      </c>
      <c r="G949" s="132"/>
    </row>
    <row r="950" spans="1:7" ht="12.75">
      <c r="A950" s="138" t="s">
        <v>657</v>
      </c>
      <c r="B950" s="139">
        <v>200</v>
      </c>
      <c r="C950" s="140" t="s">
        <v>368</v>
      </c>
      <c r="D950" s="141">
        <v>314663.12</v>
      </c>
      <c r="E950" s="142">
        <v>314663.12</v>
      </c>
      <c r="F950" s="143">
        <v>0</v>
      </c>
      <c r="G950" s="132"/>
    </row>
    <row r="951" spans="1:7" ht="12.75">
      <c r="A951" s="138" t="s">
        <v>977</v>
      </c>
      <c r="B951" s="139">
        <v>200</v>
      </c>
      <c r="C951" s="140" t="s">
        <v>1502</v>
      </c>
      <c r="D951" s="141">
        <v>74945.36</v>
      </c>
      <c r="E951" s="142">
        <v>74945.36</v>
      </c>
      <c r="F951" s="143">
        <v>0</v>
      </c>
      <c r="G951" s="132"/>
    </row>
    <row r="952" spans="1:7" ht="56.25">
      <c r="A952" s="149" t="s">
        <v>1472</v>
      </c>
      <c r="B952" s="145">
        <v>200</v>
      </c>
      <c r="C952" s="146" t="s">
        <v>1503</v>
      </c>
      <c r="D952" s="147">
        <v>74945.36</v>
      </c>
      <c r="E952" s="130">
        <v>74945.36</v>
      </c>
      <c r="F952" s="148">
        <v>0</v>
      </c>
      <c r="G952" s="132"/>
    </row>
    <row r="953" spans="1:7" ht="12.75">
      <c r="A953" s="138" t="s">
        <v>658</v>
      </c>
      <c r="B953" s="139">
        <v>200</v>
      </c>
      <c r="C953" s="140" t="s">
        <v>369</v>
      </c>
      <c r="D953" s="141">
        <v>239717.76</v>
      </c>
      <c r="E953" s="142">
        <v>239717.76</v>
      </c>
      <c r="F953" s="143">
        <v>0</v>
      </c>
      <c r="G953" s="132"/>
    </row>
    <row r="954" spans="1:7" ht="12.75">
      <c r="A954" s="144" t="s">
        <v>1718</v>
      </c>
      <c r="B954" s="145">
        <v>200</v>
      </c>
      <c r="C954" s="146" t="s">
        <v>370</v>
      </c>
      <c r="D954" s="147">
        <v>124473.01</v>
      </c>
      <c r="E954" s="130">
        <v>124473.01</v>
      </c>
      <c r="F954" s="148">
        <v>0</v>
      </c>
      <c r="G954" s="132"/>
    </row>
    <row r="955" spans="1:7" ht="12.75">
      <c r="A955" s="144" t="s">
        <v>1993</v>
      </c>
      <c r="B955" s="145">
        <v>200</v>
      </c>
      <c r="C955" s="146" t="s">
        <v>371</v>
      </c>
      <c r="D955" s="147">
        <v>115244.75</v>
      </c>
      <c r="E955" s="130">
        <v>115244.75</v>
      </c>
      <c r="F955" s="148">
        <v>0</v>
      </c>
      <c r="G955" s="132"/>
    </row>
    <row r="956" spans="1:7" ht="12.75">
      <c r="A956" s="138" t="s">
        <v>1638</v>
      </c>
      <c r="B956" s="139">
        <v>200</v>
      </c>
      <c r="C956" s="140" t="s">
        <v>372</v>
      </c>
      <c r="D956" s="141">
        <v>265518864.82</v>
      </c>
      <c r="E956" s="142">
        <v>265397903.24</v>
      </c>
      <c r="F956" s="143">
        <v>120961.58</v>
      </c>
      <c r="G956" s="132"/>
    </row>
    <row r="957" spans="1:7" ht="33.75">
      <c r="A957" s="138" t="s">
        <v>654</v>
      </c>
      <c r="B957" s="139">
        <v>200</v>
      </c>
      <c r="C957" s="140" t="s">
        <v>373</v>
      </c>
      <c r="D957" s="141">
        <v>80493554</v>
      </c>
      <c r="E957" s="142">
        <v>80372847.76</v>
      </c>
      <c r="F957" s="143">
        <v>120706.24</v>
      </c>
      <c r="G957" s="132"/>
    </row>
    <row r="958" spans="1:7" ht="12.75">
      <c r="A958" s="138" t="s">
        <v>659</v>
      </c>
      <c r="B958" s="139">
        <v>200</v>
      </c>
      <c r="C958" s="140" t="s">
        <v>374</v>
      </c>
      <c r="D958" s="141">
        <v>80493554</v>
      </c>
      <c r="E958" s="142">
        <v>80372847.76</v>
      </c>
      <c r="F958" s="143">
        <v>120706.24</v>
      </c>
      <c r="G958" s="132"/>
    </row>
    <row r="959" spans="1:7" ht="12.75">
      <c r="A959" s="144" t="s">
        <v>1757</v>
      </c>
      <c r="B959" s="145">
        <v>200</v>
      </c>
      <c r="C959" s="146" t="s">
        <v>375</v>
      </c>
      <c r="D959" s="147">
        <v>58631651</v>
      </c>
      <c r="E959" s="130">
        <v>58631651</v>
      </c>
      <c r="F959" s="148">
        <v>0</v>
      </c>
      <c r="G959" s="132"/>
    </row>
    <row r="960" spans="1:7" ht="12.75">
      <c r="A960" s="144" t="s">
        <v>1758</v>
      </c>
      <c r="B960" s="145">
        <v>200</v>
      </c>
      <c r="C960" s="146" t="s">
        <v>376</v>
      </c>
      <c r="D960" s="147">
        <v>3602800</v>
      </c>
      <c r="E960" s="130">
        <v>3602800</v>
      </c>
      <c r="F960" s="148">
        <v>0</v>
      </c>
      <c r="G960" s="132"/>
    </row>
    <row r="961" spans="1:7" ht="22.5">
      <c r="A961" s="144" t="s">
        <v>1759</v>
      </c>
      <c r="B961" s="145">
        <v>200</v>
      </c>
      <c r="C961" s="146" t="s">
        <v>377</v>
      </c>
      <c r="D961" s="147">
        <v>18259103</v>
      </c>
      <c r="E961" s="130">
        <v>18138396.76</v>
      </c>
      <c r="F961" s="148">
        <v>120706.24</v>
      </c>
      <c r="G961" s="132"/>
    </row>
    <row r="962" spans="1:7" ht="22.5">
      <c r="A962" s="138" t="s">
        <v>1755</v>
      </c>
      <c r="B962" s="139">
        <v>200</v>
      </c>
      <c r="C962" s="140" t="s">
        <v>378</v>
      </c>
      <c r="D962" s="141">
        <v>184978533.37</v>
      </c>
      <c r="E962" s="142">
        <v>184978278.03</v>
      </c>
      <c r="F962" s="143">
        <v>255.34</v>
      </c>
      <c r="G962" s="132"/>
    </row>
    <row r="963" spans="1:7" ht="22.5">
      <c r="A963" s="138" t="s">
        <v>656</v>
      </c>
      <c r="B963" s="139">
        <v>200</v>
      </c>
      <c r="C963" s="140" t="s">
        <v>379</v>
      </c>
      <c r="D963" s="141">
        <v>184978533.37</v>
      </c>
      <c r="E963" s="142">
        <v>184978278.03</v>
      </c>
      <c r="F963" s="143">
        <v>255.34</v>
      </c>
      <c r="G963" s="132"/>
    </row>
    <row r="964" spans="1:7" ht="22.5">
      <c r="A964" s="144" t="s">
        <v>1651</v>
      </c>
      <c r="B964" s="145">
        <v>200</v>
      </c>
      <c r="C964" s="146" t="s">
        <v>815</v>
      </c>
      <c r="D964" s="147">
        <v>3830575.61</v>
      </c>
      <c r="E964" s="130">
        <v>3830575.61</v>
      </c>
      <c r="F964" s="148">
        <v>0</v>
      </c>
      <c r="G964" s="132"/>
    </row>
    <row r="965" spans="1:7" ht="22.5">
      <c r="A965" s="144" t="s">
        <v>1520</v>
      </c>
      <c r="B965" s="145">
        <v>200</v>
      </c>
      <c r="C965" s="146" t="s">
        <v>380</v>
      </c>
      <c r="D965" s="147">
        <v>181147957.76</v>
      </c>
      <c r="E965" s="130">
        <v>181147702.42</v>
      </c>
      <c r="F965" s="148">
        <v>255.34</v>
      </c>
      <c r="G965" s="132"/>
    </row>
    <row r="966" spans="1:7" ht="12.75">
      <c r="A966" s="138" t="s">
        <v>657</v>
      </c>
      <c r="B966" s="139">
        <v>200</v>
      </c>
      <c r="C966" s="140" t="s">
        <v>381</v>
      </c>
      <c r="D966" s="141">
        <v>46777.45</v>
      </c>
      <c r="E966" s="142">
        <v>46777.45</v>
      </c>
      <c r="F966" s="143">
        <v>0</v>
      </c>
      <c r="G966" s="132"/>
    </row>
    <row r="967" spans="1:7" ht="12.75">
      <c r="A967" s="138" t="s">
        <v>658</v>
      </c>
      <c r="B967" s="139">
        <v>200</v>
      </c>
      <c r="C967" s="140" t="s">
        <v>382</v>
      </c>
      <c r="D967" s="141">
        <v>46777.45</v>
      </c>
      <c r="E967" s="142">
        <v>46777.45</v>
      </c>
      <c r="F967" s="143">
        <v>0</v>
      </c>
      <c r="G967" s="132"/>
    </row>
    <row r="968" spans="1:7" ht="12.75">
      <c r="A968" s="144" t="s">
        <v>1718</v>
      </c>
      <c r="B968" s="145">
        <v>200</v>
      </c>
      <c r="C968" s="146" t="s">
        <v>383</v>
      </c>
      <c r="D968" s="147">
        <v>36777.45</v>
      </c>
      <c r="E968" s="130">
        <v>36777.45</v>
      </c>
      <c r="F968" s="148">
        <v>0</v>
      </c>
      <c r="G968" s="132"/>
    </row>
    <row r="969" spans="1:7" ht="12.75">
      <c r="A969" s="144" t="s">
        <v>1993</v>
      </c>
      <c r="B969" s="145">
        <v>200</v>
      </c>
      <c r="C969" s="146" t="s">
        <v>384</v>
      </c>
      <c r="D969" s="147">
        <v>10000</v>
      </c>
      <c r="E969" s="130">
        <v>10000</v>
      </c>
      <c r="F969" s="148">
        <v>0</v>
      </c>
      <c r="G969" s="132"/>
    </row>
    <row r="970" spans="1:7" ht="22.5">
      <c r="A970" s="138" t="s">
        <v>1678</v>
      </c>
      <c r="B970" s="139">
        <v>200</v>
      </c>
      <c r="C970" s="140" t="s">
        <v>385</v>
      </c>
      <c r="D970" s="141">
        <v>147614544.16</v>
      </c>
      <c r="E970" s="142">
        <v>147080889.82</v>
      </c>
      <c r="F970" s="143">
        <v>533654.34</v>
      </c>
      <c r="G970" s="132"/>
    </row>
    <row r="971" spans="1:7" ht="33.75">
      <c r="A971" s="138" t="s">
        <v>654</v>
      </c>
      <c r="B971" s="139">
        <v>200</v>
      </c>
      <c r="C971" s="140" t="s">
        <v>386</v>
      </c>
      <c r="D971" s="141">
        <v>107438914.86</v>
      </c>
      <c r="E971" s="142">
        <v>107194149.74</v>
      </c>
      <c r="F971" s="143">
        <v>244765.12</v>
      </c>
      <c r="G971" s="132"/>
    </row>
    <row r="972" spans="1:7" ht="12.75">
      <c r="A972" s="138" t="s">
        <v>659</v>
      </c>
      <c r="B972" s="139">
        <v>200</v>
      </c>
      <c r="C972" s="140" t="s">
        <v>387</v>
      </c>
      <c r="D972" s="141">
        <v>107438914.86</v>
      </c>
      <c r="E972" s="142">
        <v>107194149.74</v>
      </c>
      <c r="F972" s="143">
        <v>244765.12</v>
      </c>
      <c r="G972" s="132"/>
    </row>
    <row r="973" spans="1:7" ht="12.75">
      <c r="A973" s="144" t="s">
        <v>1757</v>
      </c>
      <c r="B973" s="145">
        <v>200</v>
      </c>
      <c r="C973" s="146" t="s">
        <v>388</v>
      </c>
      <c r="D973" s="147">
        <v>79469336</v>
      </c>
      <c r="E973" s="130">
        <v>79469335.98</v>
      </c>
      <c r="F973" s="148">
        <v>0.02</v>
      </c>
      <c r="G973" s="132"/>
    </row>
    <row r="974" spans="1:7" ht="12.75">
      <c r="A974" s="144" t="s">
        <v>1758</v>
      </c>
      <c r="B974" s="145">
        <v>200</v>
      </c>
      <c r="C974" s="146" t="s">
        <v>389</v>
      </c>
      <c r="D974" s="147">
        <v>5022800</v>
      </c>
      <c r="E974" s="130">
        <v>5022499.2</v>
      </c>
      <c r="F974" s="148">
        <v>300.8</v>
      </c>
      <c r="G974" s="132"/>
    </row>
    <row r="975" spans="1:7" ht="22.5">
      <c r="A975" s="144" t="s">
        <v>1759</v>
      </c>
      <c r="B975" s="145">
        <v>200</v>
      </c>
      <c r="C975" s="146" t="s">
        <v>390</v>
      </c>
      <c r="D975" s="147">
        <v>22946778.86</v>
      </c>
      <c r="E975" s="130">
        <v>22702314.56</v>
      </c>
      <c r="F975" s="148">
        <v>244464.3</v>
      </c>
      <c r="G975" s="132"/>
    </row>
    <row r="976" spans="1:7" ht="22.5">
      <c r="A976" s="138" t="s">
        <v>1755</v>
      </c>
      <c r="B976" s="139">
        <v>200</v>
      </c>
      <c r="C976" s="140" t="s">
        <v>391</v>
      </c>
      <c r="D976" s="141">
        <v>40142183.73</v>
      </c>
      <c r="E976" s="142">
        <v>39853294.51</v>
      </c>
      <c r="F976" s="143">
        <v>288889.22</v>
      </c>
      <c r="G976" s="132"/>
    </row>
    <row r="977" spans="1:7" ht="22.5">
      <c r="A977" s="138" t="s">
        <v>656</v>
      </c>
      <c r="B977" s="139">
        <v>200</v>
      </c>
      <c r="C977" s="140" t="s">
        <v>392</v>
      </c>
      <c r="D977" s="141">
        <v>40142183.73</v>
      </c>
      <c r="E977" s="142">
        <v>39853294.51</v>
      </c>
      <c r="F977" s="143">
        <v>288889.22</v>
      </c>
      <c r="G977" s="132"/>
    </row>
    <row r="978" spans="1:7" ht="22.5">
      <c r="A978" s="144" t="s">
        <v>1520</v>
      </c>
      <c r="B978" s="145">
        <v>200</v>
      </c>
      <c r="C978" s="146" t="s">
        <v>393</v>
      </c>
      <c r="D978" s="147">
        <v>40142183.73</v>
      </c>
      <c r="E978" s="130">
        <v>39853294.51</v>
      </c>
      <c r="F978" s="148">
        <v>288889.22</v>
      </c>
      <c r="G978" s="132"/>
    </row>
    <row r="979" spans="1:7" ht="12.75">
      <c r="A979" s="138" t="s">
        <v>657</v>
      </c>
      <c r="B979" s="139">
        <v>200</v>
      </c>
      <c r="C979" s="140" t="s">
        <v>394</v>
      </c>
      <c r="D979" s="141">
        <v>33445.57</v>
      </c>
      <c r="E979" s="142">
        <v>33445.57</v>
      </c>
      <c r="F979" s="143">
        <v>0</v>
      </c>
      <c r="G979" s="132"/>
    </row>
    <row r="980" spans="1:7" ht="12.75">
      <c r="A980" s="138" t="s">
        <v>658</v>
      </c>
      <c r="B980" s="139">
        <v>200</v>
      </c>
      <c r="C980" s="140" t="s">
        <v>395</v>
      </c>
      <c r="D980" s="141">
        <v>33445.57</v>
      </c>
      <c r="E980" s="142">
        <v>33445.57</v>
      </c>
      <c r="F980" s="143">
        <v>0</v>
      </c>
      <c r="G980" s="132"/>
    </row>
    <row r="981" spans="1:7" ht="12.75">
      <c r="A981" s="144" t="s">
        <v>1718</v>
      </c>
      <c r="B981" s="145">
        <v>200</v>
      </c>
      <c r="C981" s="146" t="s">
        <v>396</v>
      </c>
      <c r="D981" s="147">
        <v>3445.57</v>
      </c>
      <c r="E981" s="130">
        <v>3445.57</v>
      </c>
      <c r="F981" s="148">
        <v>0</v>
      </c>
      <c r="G981" s="132"/>
    </row>
    <row r="982" spans="1:7" ht="12.75">
      <c r="A982" s="144" t="s">
        <v>1993</v>
      </c>
      <c r="B982" s="145">
        <v>200</v>
      </c>
      <c r="C982" s="146" t="s">
        <v>397</v>
      </c>
      <c r="D982" s="147">
        <v>30000</v>
      </c>
      <c r="E982" s="130">
        <v>30000</v>
      </c>
      <c r="F982" s="148">
        <v>0</v>
      </c>
      <c r="G982" s="132"/>
    </row>
    <row r="983" spans="1:7" ht="22.5">
      <c r="A983" s="138" t="s">
        <v>1679</v>
      </c>
      <c r="B983" s="139">
        <v>200</v>
      </c>
      <c r="C983" s="140" t="s">
        <v>398</v>
      </c>
      <c r="D983" s="141">
        <v>9250100</v>
      </c>
      <c r="E983" s="142">
        <v>9134103.23</v>
      </c>
      <c r="F983" s="143">
        <v>115996.77</v>
      </c>
      <c r="G983" s="132"/>
    </row>
    <row r="984" spans="1:7" ht="33.75">
      <c r="A984" s="138" t="s">
        <v>654</v>
      </c>
      <c r="B984" s="139">
        <v>200</v>
      </c>
      <c r="C984" s="140" t="s">
        <v>399</v>
      </c>
      <c r="D984" s="141">
        <v>9250100</v>
      </c>
      <c r="E984" s="142">
        <v>9134103.23</v>
      </c>
      <c r="F984" s="143">
        <v>115996.77</v>
      </c>
      <c r="G984" s="132"/>
    </row>
    <row r="985" spans="1:7" ht="12.75">
      <c r="A985" s="138" t="s">
        <v>659</v>
      </c>
      <c r="B985" s="139">
        <v>200</v>
      </c>
      <c r="C985" s="140" t="s">
        <v>400</v>
      </c>
      <c r="D985" s="141">
        <v>9250100</v>
      </c>
      <c r="E985" s="142">
        <v>9134103.23</v>
      </c>
      <c r="F985" s="143">
        <v>115996.77</v>
      </c>
      <c r="G985" s="132"/>
    </row>
    <row r="986" spans="1:7" ht="12.75">
      <c r="A986" s="144" t="s">
        <v>1757</v>
      </c>
      <c r="B986" s="145">
        <v>200</v>
      </c>
      <c r="C986" s="146" t="s">
        <v>401</v>
      </c>
      <c r="D986" s="147">
        <v>7312640</v>
      </c>
      <c r="E986" s="130">
        <v>7204049.53</v>
      </c>
      <c r="F986" s="148">
        <v>108590.47</v>
      </c>
      <c r="G986" s="132"/>
    </row>
    <row r="987" spans="1:7" ht="22.5">
      <c r="A987" s="144" t="s">
        <v>1759</v>
      </c>
      <c r="B987" s="145">
        <v>200</v>
      </c>
      <c r="C987" s="146" t="s">
        <v>402</v>
      </c>
      <c r="D987" s="147">
        <v>1937460</v>
      </c>
      <c r="E987" s="130">
        <v>1930053.7</v>
      </c>
      <c r="F987" s="148">
        <v>7406.3</v>
      </c>
      <c r="G987" s="132"/>
    </row>
    <row r="988" spans="1:7" ht="33.75">
      <c r="A988" s="138" t="s">
        <v>1680</v>
      </c>
      <c r="B988" s="139">
        <v>200</v>
      </c>
      <c r="C988" s="140" t="s">
        <v>403</v>
      </c>
      <c r="D988" s="141">
        <v>2952372</v>
      </c>
      <c r="E988" s="142">
        <v>2952371.62</v>
      </c>
      <c r="F988" s="143">
        <v>0.38</v>
      </c>
      <c r="G988" s="132"/>
    </row>
    <row r="989" spans="1:7" ht="22.5">
      <c r="A989" s="138" t="s">
        <v>1755</v>
      </c>
      <c r="B989" s="139">
        <v>200</v>
      </c>
      <c r="C989" s="140" t="s">
        <v>404</v>
      </c>
      <c r="D989" s="141">
        <v>2952372</v>
      </c>
      <c r="E989" s="142">
        <v>2952371.62</v>
      </c>
      <c r="F989" s="143">
        <v>0.38</v>
      </c>
      <c r="G989" s="132"/>
    </row>
    <row r="990" spans="1:7" ht="22.5">
      <c r="A990" s="138" t="s">
        <v>656</v>
      </c>
      <c r="B990" s="139">
        <v>200</v>
      </c>
      <c r="C990" s="140" t="s">
        <v>405</v>
      </c>
      <c r="D990" s="141">
        <v>2952372</v>
      </c>
      <c r="E990" s="142">
        <v>2952371.62</v>
      </c>
      <c r="F990" s="143">
        <v>0.38</v>
      </c>
      <c r="G990" s="132"/>
    </row>
    <row r="991" spans="1:7" ht="22.5">
      <c r="A991" s="144" t="s">
        <v>1520</v>
      </c>
      <c r="B991" s="145">
        <v>200</v>
      </c>
      <c r="C991" s="146" t="s">
        <v>406</v>
      </c>
      <c r="D991" s="147">
        <v>2952372</v>
      </c>
      <c r="E991" s="130">
        <v>2952371.62</v>
      </c>
      <c r="F991" s="148">
        <v>0.38</v>
      </c>
      <c r="G991" s="132"/>
    </row>
    <row r="992" spans="1:7" ht="22.5">
      <c r="A992" s="138" t="s">
        <v>1681</v>
      </c>
      <c r="B992" s="139">
        <v>200</v>
      </c>
      <c r="C992" s="140" t="s">
        <v>407</v>
      </c>
      <c r="D992" s="141">
        <v>765120</v>
      </c>
      <c r="E992" s="142">
        <v>765120</v>
      </c>
      <c r="F992" s="143">
        <v>0</v>
      </c>
      <c r="G992" s="132"/>
    </row>
    <row r="993" spans="1:7" ht="33.75">
      <c r="A993" s="138" t="s">
        <v>654</v>
      </c>
      <c r="B993" s="139">
        <v>200</v>
      </c>
      <c r="C993" s="140" t="s">
        <v>408</v>
      </c>
      <c r="D993" s="141">
        <v>73151.66</v>
      </c>
      <c r="E993" s="142">
        <v>73151.66</v>
      </c>
      <c r="F993" s="143">
        <v>0</v>
      </c>
      <c r="G993" s="132"/>
    </row>
    <row r="994" spans="1:7" ht="12.75">
      <c r="A994" s="138" t="s">
        <v>659</v>
      </c>
      <c r="B994" s="139">
        <v>200</v>
      </c>
      <c r="C994" s="140" t="s">
        <v>409</v>
      </c>
      <c r="D994" s="141">
        <v>73151.66</v>
      </c>
      <c r="E994" s="142">
        <v>73151.66</v>
      </c>
      <c r="F994" s="143">
        <v>0</v>
      </c>
      <c r="G994" s="132"/>
    </row>
    <row r="995" spans="1:7" ht="12.75">
      <c r="A995" s="144" t="s">
        <v>1758</v>
      </c>
      <c r="B995" s="145">
        <v>200</v>
      </c>
      <c r="C995" s="146" t="s">
        <v>410</v>
      </c>
      <c r="D995" s="147">
        <v>73151.66</v>
      </c>
      <c r="E995" s="130">
        <v>73151.66</v>
      </c>
      <c r="F995" s="148">
        <v>0</v>
      </c>
      <c r="G995" s="132"/>
    </row>
    <row r="996" spans="1:7" ht="22.5">
      <c r="A996" s="138" t="s">
        <v>1755</v>
      </c>
      <c r="B996" s="139">
        <v>200</v>
      </c>
      <c r="C996" s="140" t="s">
        <v>411</v>
      </c>
      <c r="D996" s="141">
        <v>691968.34</v>
      </c>
      <c r="E996" s="142">
        <v>691968.34</v>
      </c>
      <c r="F996" s="143">
        <v>0</v>
      </c>
      <c r="G996" s="132"/>
    </row>
    <row r="997" spans="1:7" ht="22.5">
      <c r="A997" s="138" t="s">
        <v>656</v>
      </c>
      <c r="B997" s="139">
        <v>200</v>
      </c>
      <c r="C997" s="140" t="s">
        <v>412</v>
      </c>
      <c r="D997" s="141">
        <v>691968.34</v>
      </c>
      <c r="E997" s="142">
        <v>691968.34</v>
      </c>
      <c r="F997" s="143">
        <v>0</v>
      </c>
      <c r="G997" s="132"/>
    </row>
    <row r="998" spans="1:7" ht="22.5">
      <c r="A998" s="144" t="s">
        <v>1520</v>
      </c>
      <c r="B998" s="145">
        <v>200</v>
      </c>
      <c r="C998" s="146" t="s">
        <v>413</v>
      </c>
      <c r="D998" s="147">
        <v>691968.34</v>
      </c>
      <c r="E998" s="130">
        <v>691968.34</v>
      </c>
      <c r="F998" s="148">
        <v>0</v>
      </c>
      <c r="G998" s="132"/>
    </row>
    <row r="999" spans="1:7" ht="22.5">
      <c r="A999" s="138" t="s">
        <v>263</v>
      </c>
      <c r="B999" s="139">
        <v>200</v>
      </c>
      <c r="C999" s="140" t="s">
        <v>1504</v>
      </c>
      <c r="D999" s="141">
        <v>11240</v>
      </c>
      <c r="E999" s="142">
        <v>11160</v>
      </c>
      <c r="F999" s="143">
        <v>80</v>
      </c>
      <c r="G999" s="132"/>
    </row>
    <row r="1000" spans="1:7" ht="22.5">
      <c r="A1000" s="138" t="s">
        <v>1755</v>
      </c>
      <c r="B1000" s="139">
        <v>200</v>
      </c>
      <c r="C1000" s="140" t="s">
        <v>1505</v>
      </c>
      <c r="D1000" s="141">
        <v>11240</v>
      </c>
      <c r="E1000" s="142">
        <v>11160</v>
      </c>
      <c r="F1000" s="143">
        <v>80</v>
      </c>
      <c r="G1000" s="132"/>
    </row>
    <row r="1001" spans="1:7" ht="22.5">
      <c r="A1001" s="138" t="s">
        <v>656</v>
      </c>
      <c r="B1001" s="139">
        <v>200</v>
      </c>
      <c r="C1001" s="140" t="s">
        <v>1506</v>
      </c>
      <c r="D1001" s="141">
        <v>11240</v>
      </c>
      <c r="E1001" s="142">
        <v>11160</v>
      </c>
      <c r="F1001" s="143">
        <v>80</v>
      </c>
      <c r="G1001" s="132"/>
    </row>
    <row r="1002" spans="1:7" ht="22.5">
      <c r="A1002" s="144" t="s">
        <v>1520</v>
      </c>
      <c r="B1002" s="145">
        <v>200</v>
      </c>
      <c r="C1002" s="146" t="s">
        <v>816</v>
      </c>
      <c r="D1002" s="147">
        <v>11240</v>
      </c>
      <c r="E1002" s="130">
        <v>11160</v>
      </c>
      <c r="F1002" s="148">
        <v>80</v>
      </c>
      <c r="G1002" s="132"/>
    </row>
    <row r="1003" spans="1:7" ht="78.75">
      <c r="A1003" s="150" t="s">
        <v>1465</v>
      </c>
      <c r="B1003" s="139">
        <v>200</v>
      </c>
      <c r="C1003" s="140" t="s">
        <v>414</v>
      </c>
      <c r="D1003" s="141">
        <v>17158034.58</v>
      </c>
      <c r="E1003" s="142">
        <v>17104887.21</v>
      </c>
      <c r="F1003" s="143">
        <v>53147.37</v>
      </c>
      <c r="G1003" s="132"/>
    </row>
    <row r="1004" spans="1:7" ht="33.75">
      <c r="A1004" s="138" t="s">
        <v>654</v>
      </c>
      <c r="B1004" s="139">
        <v>200</v>
      </c>
      <c r="C1004" s="140" t="s">
        <v>415</v>
      </c>
      <c r="D1004" s="141">
        <v>16779181.75</v>
      </c>
      <c r="E1004" s="142">
        <v>16726034.38</v>
      </c>
      <c r="F1004" s="143">
        <v>53147.37</v>
      </c>
      <c r="G1004" s="132"/>
    </row>
    <row r="1005" spans="1:7" ht="12.75">
      <c r="A1005" s="138" t="s">
        <v>659</v>
      </c>
      <c r="B1005" s="139">
        <v>200</v>
      </c>
      <c r="C1005" s="140" t="s">
        <v>416</v>
      </c>
      <c r="D1005" s="141">
        <v>16779181.75</v>
      </c>
      <c r="E1005" s="142">
        <v>16726034.38</v>
      </c>
      <c r="F1005" s="143">
        <v>53147.37</v>
      </c>
      <c r="G1005" s="132"/>
    </row>
    <row r="1006" spans="1:7" ht="12.75">
      <c r="A1006" s="144" t="s">
        <v>1757</v>
      </c>
      <c r="B1006" s="145">
        <v>200</v>
      </c>
      <c r="C1006" s="146" t="s">
        <v>417</v>
      </c>
      <c r="D1006" s="147">
        <v>11009157.58</v>
      </c>
      <c r="E1006" s="130">
        <v>11009156.33</v>
      </c>
      <c r="F1006" s="148">
        <v>1.25</v>
      </c>
      <c r="G1006" s="132"/>
    </row>
    <row r="1007" spans="1:7" ht="12.75">
      <c r="A1007" s="144" t="s">
        <v>1758</v>
      </c>
      <c r="B1007" s="145">
        <v>200</v>
      </c>
      <c r="C1007" s="146" t="s">
        <v>418</v>
      </c>
      <c r="D1007" s="147">
        <v>2478335.17</v>
      </c>
      <c r="E1007" s="130">
        <v>2478335.17</v>
      </c>
      <c r="F1007" s="148">
        <v>0</v>
      </c>
      <c r="G1007" s="132"/>
    </row>
    <row r="1008" spans="1:7" ht="22.5">
      <c r="A1008" s="144" t="s">
        <v>1759</v>
      </c>
      <c r="B1008" s="145">
        <v>200</v>
      </c>
      <c r="C1008" s="146" t="s">
        <v>419</v>
      </c>
      <c r="D1008" s="147">
        <v>3291689</v>
      </c>
      <c r="E1008" s="130">
        <v>3238542.88</v>
      </c>
      <c r="F1008" s="148">
        <v>53146.12</v>
      </c>
      <c r="G1008" s="132"/>
    </row>
    <row r="1009" spans="1:7" ht="22.5">
      <c r="A1009" s="138" t="s">
        <v>1755</v>
      </c>
      <c r="B1009" s="139">
        <v>200</v>
      </c>
      <c r="C1009" s="140" t="s">
        <v>420</v>
      </c>
      <c r="D1009" s="141">
        <v>378852.83</v>
      </c>
      <c r="E1009" s="142">
        <v>378852.83</v>
      </c>
      <c r="F1009" s="143">
        <v>0</v>
      </c>
      <c r="G1009" s="132"/>
    </row>
    <row r="1010" spans="1:7" ht="22.5">
      <c r="A1010" s="138" t="s">
        <v>656</v>
      </c>
      <c r="B1010" s="139">
        <v>200</v>
      </c>
      <c r="C1010" s="140" t="s">
        <v>421</v>
      </c>
      <c r="D1010" s="141">
        <v>378852.83</v>
      </c>
      <c r="E1010" s="142">
        <v>378852.83</v>
      </c>
      <c r="F1010" s="143">
        <v>0</v>
      </c>
      <c r="G1010" s="132"/>
    </row>
    <row r="1011" spans="1:7" ht="22.5">
      <c r="A1011" s="144" t="s">
        <v>1520</v>
      </c>
      <c r="B1011" s="145">
        <v>200</v>
      </c>
      <c r="C1011" s="146" t="s">
        <v>422</v>
      </c>
      <c r="D1011" s="147">
        <v>378852.83</v>
      </c>
      <c r="E1011" s="130">
        <v>378852.83</v>
      </c>
      <c r="F1011" s="148">
        <v>0</v>
      </c>
      <c r="G1011" s="132"/>
    </row>
    <row r="1012" spans="1:7" ht="78.75">
      <c r="A1012" s="150" t="s">
        <v>1467</v>
      </c>
      <c r="B1012" s="139">
        <v>200</v>
      </c>
      <c r="C1012" s="140" t="s">
        <v>423</v>
      </c>
      <c r="D1012" s="141">
        <v>208008800</v>
      </c>
      <c r="E1012" s="142">
        <v>207942666.63</v>
      </c>
      <c r="F1012" s="143">
        <v>66133.37</v>
      </c>
      <c r="G1012" s="132"/>
    </row>
    <row r="1013" spans="1:7" ht="33.75">
      <c r="A1013" s="138" t="s">
        <v>654</v>
      </c>
      <c r="B1013" s="139">
        <v>200</v>
      </c>
      <c r="C1013" s="140" t="s">
        <v>424</v>
      </c>
      <c r="D1013" s="141">
        <v>202254248.68</v>
      </c>
      <c r="E1013" s="142">
        <v>202188116.23</v>
      </c>
      <c r="F1013" s="143">
        <v>66132.45</v>
      </c>
      <c r="G1013" s="132"/>
    </row>
    <row r="1014" spans="1:7" ht="12.75">
      <c r="A1014" s="138" t="s">
        <v>659</v>
      </c>
      <c r="B1014" s="139">
        <v>200</v>
      </c>
      <c r="C1014" s="140" t="s">
        <v>425</v>
      </c>
      <c r="D1014" s="141">
        <v>202254248.68</v>
      </c>
      <c r="E1014" s="142">
        <v>202188116.23</v>
      </c>
      <c r="F1014" s="143">
        <v>66132.45</v>
      </c>
      <c r="G1014" s="132"/>
    </row>
    <row r="1015" spans="1:7" ht="12.75">
      <c r="A1015" s="144" t="s">
        <v>1757</v>
      </c>
      <c r="B1015" s="145">
        <v>200</v>
      </c>
      <c r="C1015" s="146" t="s">
        <v>426</v>
      </c>
      <c r="D1015" s="147">
        <v>133790477</v>
      </c>
      <c r="E1015" s="130">
        <v>133790477</v>
      </c>
      <c r="F1015" s="148">
        <v>0</v>
      </c>
      <c r="G1015" s="132"/>
    </row>
    <row r="1016" spans="1:7" ht="12.75">
      <c r="A1016" s="144" t="s">
        <v>1758</v>
      </c>
      <c r="B1016" s="145">
        <v>200</v>
      </c>
      <c r="C1016" s="146" t="s">
        <v>427</v>
      </c>
      <c r="D1016" s="147">
        <v>30733622.68</v>
      </c>
      <c r="E1016" s="130">
        <v>30733622.58</v>
      </c>
      <c r="F1016" s="148">
        <v>0.1</v>
      </c>
      <c r="G1016" s="132"/>
    </row>
    <row r="1017" spans="1:7" ht="22.5">
      <c r="A1017" s="144" t="s">
        <v>1759</v>
      </c>
      <c r="B1017" s="145">
        <v>200</v>
      </c>
      <c r="C1017" s="146" t="s">
        <v>428</v>
      </c>
      <c r="D1017" s="147">
        <v>37730149</v>
      </c>
      <c r="E1017" s="130">
        <v>37664016.65</v>
      </c>
      <c r="F1017" s="148">
        <v>66132.35</v>
      </c>
      <c r="G1017" s="132"/>
    </row>
    <row r="1018" spans="1:7" ht="22.5">
      <c r="A1018" s="138" t="s">
        <v>1755</v>
      </c>
      <c r="B1018" s="139">
        <v>200</v>
      </c>
      <c r="C1018" s="140" t="s">
        <v>429</v>
      </c>
      <c r="D1018" s="141">
        <v>5754551.32</v>
      </c>
      <c r="E1018" s="142">
        <v>5754550.4</v>
      </c>
      <c r="F1018" s="143">
        <v>0.92</v>
      </c>
      <c r="G1018" s="132"/>
    </row>
    <row r="1019" spans="1:7" ht="22.5">
      <c r="A1019" s="138" t="s">
        <v>656</v>
      </c>
      <c r="B1019" s="139">
        <v>200</v>
      </c>
      <c r="C1019" s="140" t="s">
        <v>430</v>
      </c>
      <c r="D1019" s="141">
        <v>5754551.32</v>
      </c>
      <c r="E1019" s="142">
        <v>5754550.4</v>
      </c>
      <c r="F1019" s="143">
        <v>0.92</v>
      </c>
      <c r="G1019" s="132"/>
    </row>
    <row r="1020" spans="1:7" ht="22.5">
      <c r="A1020" s="144" t="s">
        <v>1520</v>
      </c>
      <c r="B1020" s="145">
        <v>200</v>
      </c>
      <c r="C1020" s="146" t="s">
        <v>431</v>
      </c>
      <c r="D1020" s="147">
        <v>5754551.32</v>
      </c>
      <c r="E1020" s="130">
        <v>5754550.4</v>
      </c>
      <c r="F1020" s="148">
        <v>0.92</v>
      </c>
      <c r="G1020" s="132"/>
    </row>
    <row r="1021" spans="1:7" ht="12.75">
      <c r="A1021" s="138" t="s">
        <v>1290</v>
      </c>
      <c r="B1021" s="139">
        <v>200</v>
      </c>
      <c r="C1021" s="140" t="s">
        <v>1291</v>
      </c>
      <c r="D1021" s="141">
        <v>2691500</v>
      </c>
      <c r="E1021" s="142">
        <v>2691500</v>
      </c>
      <c r="F1021" s="143">
        <v>0</v>
      </c>
      <c r="G1021" s="132"/>
    </row>
    <row r="1022" spans="1:7" ht="22.5">
      <c r="A1022" s="138" t="s">
        <v>1755</v>
      </c>
      <c r="B1022" s="139">
        <v>200</v>
      </c>
      <c r="C1022" s="140" t="s">
        <v>1292</v>
      </c>
      <c r="D1022" s="141">
        <v>2691500</v>
      </c>
      <c r="E1022" s="142">
        <v>2691500</v>
      </c>
      <c r="F1022" s="143">
        <v>0</v>
      </c>
      <c r="G1022" s="132"/>
    </row>
    <row r="1023" spans="1:7" ht="22.5">
      <c r="A1023" s="138" t="s">
        <v>656</v>
      </c>
      <c r="B1023" s="139">
        <v>200</v>
      </c>
      <c r="C1023" s="140" t="s">
        <v>1293</v>
      </c>
      <c r="D1023" s="141">
        <v>2691500</v>
      </c>
      <c r="E1023" s="142">
        <v>2691500</v>
      </c>
      <c r="F1023" s="143">
        <v>0</v>
      </c>
      <c r="G1023" s="132"/>
    </row>
    <row r="1024" spans="1:7" ht="22.5">
      <c r="A1024" s="144" t="s">
        <v>1651</v>
      </c>
      <c r="B1024" s="145">
        <v>200</v>
      </c>
      <c r="C1024" s="146" t="s">
        <v>817</v>
      </c>
      <c r="D1024" s="147">
        <v>2691500</v>
      </c>
      <c r="E1024" s="130">
        <v>2691500</v>
      </c>
      <c r="F1024" s="148">
        <v>0</v>
      </c>
      <c r="G1024" s="132"/>
    </row>
    <row r="1025" spans="1:7" ht="78.75">
      <c r="A1025" s="150" t="s">
        <v>1468</v>
      </c>
      <c r="B1025" s="139">
        <v>200</v>
      </c>
      <c r="C1025" s="140" t="s">
        <v>432</v>
      </c>
      <c r="D1025" s="141">
        <v>583589400</v>
      </c>
      <c r="E1025" s="142">
        <v>583147286.39</v>
      </c>
      <c r="F1025" s="143">
        <v>442113.61</v>
      </c>
      <c r="G1025" s="132"/>
    </row>
    <row r="1026" spans="1:7" ht="33.75">
      <c r="A1026" s="138" t="s">
        <v>654</v>
      </c>
      <c r="B1026" s="139">
        <v>200</v>
      </c>
      <c r="C1026" s="140" t="s">
        <v>433</v>
      </c>
      <c r="D1026" s="141">
        <v>550847959.01</v>
      </c>
      <c r="E1026" s="142">
        <v>550405845.95</v>
      </c>
      <c r="F1026" s="143">
        <v>442113.06</v>
      </c>
      <c r="G1026" s="132"/>
    </row>
    <row r="1027" spans="1:7" ht="12.75">
      <c r="A1027" s="138" t="s">
        <v>659</v>
      </c>
      <c r="B1027" s="139">
        <v>200</v>
      </c>
      <c r="C1027" s="140" t="s">
        <v>434</v>
      </c>
      <c r="D1027" s="141">
        <v>550847959.01</v>
      </c>
      <c r="E1027" s="142">
        <v>550405845.95</v>
      </c>
      <c r="F1027" s="143">
        <v>442113.06</v>
      </c>
      <c r="G1027" s="132"/>
    </row>
    <row r="1028" spans="1:7" ht="12.75">
      <c r="A1028" s="144" t="s">
        <v>1757</v>
      </c>
      <c r="B1028" s="145">
        <v>200</v>
      </c>
      <c r="C1028" s="146" t="s">
        <v>435</v>
      </c>
      <c r="D1028" s="147">
        <v>433128480</v>
      </c>
      <c r="E1028" s="130">
        <v>433103298.76</v>
      </c>
      <c r="F1028" s="148">
        <v>25181.24</v>
      </c>
      <c r="G1028" s="132"/>
    </row>
    <row r="1029" spans="1:7" ht="12.75">
      <c r="A1029" s="144" t="s">
        <v>1758</v>
      </c>
      <c r="B1029" s="145">
        <v>200</v>
      </c>
      <c r="C1029" s="146" t="s">
        <v>436</v>
      </c>
      <c r="D1029" s="147">
        <v>1015220.01</v>
      </c>
      <c r="E1029" s="130">
        <v>1015220.01</v>
      </c>
      <c r="F1029" s="148">
        <v>0</v>
      </c>
      <c r="G1029" s="132"/>
    </row>
    <row r="1030" spans="1:7" ht="22.5">
      <c r="A1030" s="144" t="s">
        <v>1759</v>
      </c>
      <c r="B1030" s="145">
        <v>200</v>
      </c>
      <c r="C1030" s="146" t="s">
        <v>437</v>
      </c>
      <c r="D1030" s="147">
        <v>116704259</v>
      </c>
      <c r="E1030" s="130">
        <v>116287327.18</v>
      </c>
      <c r="F1030" s="148">
        <v>416931.82</v>
      </c>
      <c r="G1030" s="132"/>
    </row>
    <row r="1031" spans="1:7" ht="22.5">
      <c r="A1031" s="138" t="s">
        <v>1755</v>
      </c>
      <c r="B1031" s="139">
        <v>200</v>
      </c>
      <c r="C1031" s="140" t="s">
        <v>438</v>
      </c>
      <c r="D1031" s="141">
        <v>32741440.99</v>
      </c>
      <c r="E1031" s="142">
        <v>32741440.44</v>
      </c>
      <c r="F1031" s="143">
        <v>0.55</v>
      </c>
      <c r="G1031" s="132"/>
    </row>
    <row r="1032" spans="1:7" ht="22.5">
      <c r="A1032" s="138" t="s">
        <v>656</v>
      </c>
      <c r="B1032" s="139">
        <v>200</v>
      </c>
      <c r="C1032" s="140" t="s">
        <v>439</v>
      </c>
      <c r="D1032" s="141">
        <v>32741440.99</v>
      </c>
      <c r="E1032" s="142">
        <v>32741440.44</v>
      </c>
      <c r="F1032" s="143">
        <v>0.55</v>
      </c>
      <c r="G1032" s="132"/>
    </row>
    <row r="1033" spans="1:7" ht="22.5">
      <c r="A1033" s="144" t="s">
        <v>1520</v>
      </c>
      <c r="B1033" s="145">
        <v>200</v>
      </c>
      <c r="C1033" s="146" t="s">
        <v>440</v>
      </c>
      <c r="D1033" s="147">
        <v>32741440.99</v>
      </c>
      <c r="E1033" s="130">
        <v>32741440.44</v>
      </c>
      <c r="F1033" s="148">
        <v>0.55</v>
      </c>
      <c r="G1033" s="132"/>
    </row>
    <row r="1034" spans="1:7" ht="78.75">
      <c r="A1034" s="150" t="s">
        <v>1466</v>
      </c>
      <c r="B1034" s="139">
        <v>200</v>
      </c>
      <c r="C1034" s="140" t="s">
        <v>441</v>
      </c>
      <c r="D1034" s="141">
        <v>33928296.91</v>
      </c>
      <c r="E1034" s="142">
        <v>33794192.1</v>
      </c>
      <c r="F1034" s="143">
        <v>134104.81</v>
      </c>
      <c r="G1034" s="132"/>
    </row>
    <row r="1035" spans="1:7" ht="33.75">
      <c r="A1035" s="138" t="s">
        <v>654</v>
      </c>
      <c r="B1035" s="139">
        <v>200</v>
      </c>
      <c r="C1035" s="140" t="s">
        <v>442</v>
      </c>
      <c r="D1035" s="141">
        <v>32928714.39</v>
      </c>
      <c r="E1035" s="142">
        <v>32794609.58</v>
      </c>
      <c r="F1035" s="143">
        <v>134104.81</v>
      </c>
      <c r="G1035" s="132"/>
    </row>
    <row r="1036" spans="1:7" ht="12.75">
      <c r="A1036" s="138" t="s">
        <v>659</v>
      </c>
      <c r="B1036" s="139">
        <v>200</v>
      </c>
      <c r="C1036" s="140" t="s">
        <v>443</v>
      </c>
      <c r="D1036" s="141">
        <v>32928714.39</v>
      </c>
      <c r="E1036" s="142">
        <v>32794609.58</v>
      </c>
      <c r="F1036" s="143">
        <v>134104.81</v>
      </c>
      <c r="G1036" s="132"/>
    </row>
    <row r="1037" spans="1:7" ht="12.75">
      <c r="A1037" s="144" t="s">
        <v>1757</v>
      </c>
      <c r="B1037" s="145">
        <v>200</v>
      </c>
      <c r="C1037" s="146" t="s">
        <v>444</v>
      </c>
      <c r="D1037" s="147">
        <v>25568005.57</v>
      </c>
      <c r="E1037" s="130">
        <v>25447975.67</v>
      </c>
      <c r="F1037" s="148">
        <v>120029.9</v>
      </c>
      <c r="G1037" s="132"/>
    </row>
    <row r="1038" spans="1:7" ht="12.75">
      <c r="A1038" s="144" t="s">
        <v>1758</v>
      </c>
      <c r="B1038" s="145">
        <v>200</v>
      </c>
      <c r="C1038" s="146" t="s">
        <v>445</v>
      </c>
      <c r="D1038" s="147">
        <v>29757.48</v>
      </c>
      <c r="E1038" s="130">
        <v>29757.48</v>
      </c>
      <c r="F1038" s="148">
        <v>0</v>
      </c>
      <c r="G1038" s="132"/>
    </row>
    <row r="1039" spans="1:7" ht="22.5">
      <c r="A1039" s="144" t="s">
        <v>1759</v>
      </c>
      <c r="B1039" s="145">
        <v>200</v>
      </c>
      <c r="C1039" s="146" t="s">
        <v>446</v>
      </c>
      <c r="D1039" s="147">
        <v>7330951.34</v>
      </c>
      <c r="E1039" s="130">
        <v>7316876.43</v>
      </c>
      <c r="F1039" s="148">
        <v>14074.91</v>
      </c>
      <c r="G1039" s="132"/>
    </row>
    <row r="1040" spans="1:7" ht="22.5">
      <c r="A1040" s="138" t="s">
        <v>1755</v>
      </c>
      <c r="B1040" s="139">
        <v>200</v>
      </c>
      <c r="C1040" s="140" t="s">
        <v>447</v>
      </c>
      <c r="D1040" s="141">
        <v>999582.52</v>
      </c>
      <c r="E1040" s="142">
        <v>999582.52</v>
      </c>
      <c r="F1040" s="143">
        <v>0</v>
      </c>
      <c r="G1040" s="132"/>
    </row>
    <row r="1041" spans="1:7" ht="22.5">
      <c r="A1041" s="138" t="s">
        <v>656</v>
      </c>
      <c r="B1041" s="139">
        <v>200</v>
      </c>
      <c r="C1041" s="140" t="s">
        <v>448</v>
      </c>
      <c r="D1041" s="141">
        <v>999582.52</v>
      </c>
      <c r="E1041" s="142">
        <v>999582.52</v>
      </c>
      <c r="F1041" s="143">
        <v>0</v>
      </c>
      <c r="G1041" s="132"/>
    </row>
    <row r="1042" spans="1:7" ht="22.5">
      <c r="A1042" s="144" t="s">
        <v>1520</v>
      </c>
      <c r="B1042" s="145">
        <v>200</v>
      </c>
      <c r="C1042" s="146" t="s">
        <v>449</v>
      </c>
      <c r="D1042" s="147">
        <v>999582.52</v>
      </c>
      <c r="E1042" s="130">
        <v>999582.52</v>
      </c>
      <c r="F1042" s="148">
        <v>0</v>
      </c>
      <c r="G1042" s="132"/>
    </row>
    <row r="1043" spans="1:7" ht="33.75">
      <c r="A1043" s="138" t="s">
        <v>1844</v>
      </c>
      <c r="B1043" s="139">
        <v>200</v>
      </c>
      <c r="C1043" s="140" t="s">
        <v>450</v>
      </c>
      <c r="D1043" s="141">
        <v>964400</v>
      </c>
      <c r="E1043" s="142">
        <v>0</v>
      </c>
      <c r="F1043" s="143">
        <v>964400</v>
      </c>
      <c r="G1043" s="132"/>
    </row>
    <row r="1044" spans="1:7" ht="22.5">
      <c r="A1044" s="138" t="s">
        <v>1755</v>
      </c>
      <c r="B1044" s="139">
        <v>200</v>
      </c>
      <c r="C1044" s="140" t="s">
        <v>451</v>
      </c>
      <c r="D1044" s="141">
        <v>964400</v>
      </c>
      <c r="E1044" s="142">
        <v>0</v>
      </c>
      <c r="F1044" s="143">
        <v>964400</v>
      </c>
      <c r="G1044" s="132"/>
    </row>
    <row r="1045" spans="1:7" ht="22.5">
      <c r="A1045" s="138" t="s">
        <v>656</v>
      </c>
      <c r="B1045" s="139">
        <v>200</v>
      </c>
      <c r="C1045" s="140" t="s">
        <v>452</v>
      </c>
      <c r="D1045" s="141">
        <v>964400</v>
      </c>
      <c r="E1045" s="142">
        <v>0</v>
      </c>
      <c r="F1045" s="143">
        <v>964400</v>
      </c>
      <c r="G1045" s="132"/>
    </row>
    <row r="1046" spans="1:7" ht="22.5">
      <c r="A1046" s="144" t="s">
        <v>1520</v>
      </c>
      <c r="B1046" s="145">
        <v>200</v>
      </c>
      <c r="C1046" s="146" t="s">
        <v>818</v>
      </c>
      <c r="D1046" s="147">
        <v>964400</v>
      </c>
      <c r="E1046" s="130">
        <v>0</v>
      </c>
      <c r="F1046" s="148">
        <v>964400</v>
      </c>
      <c r="G1046" s="132"/>
    </row>
    <row r="1047" spans="1:7" ht="22.5">
      <c r="A1047" s="138" t="s">
        <v>306</v>
      </c>
      <c r="B1047" s="139">
        <v>200</v>
      </c>
      <c r="C1047" s="140" t="s">
        <v>352</v>
      </c>
      <c r="D1047" s="141">
        <v>2000</v>
      </c>
      <c r="E1047" s="142">
        <v>2000</v>
      </c>
      <c r="F1047" s="143">
        <v>0</v>
      </c>
      <c r="G1047" s="132"/>
    </row>
    <row r="1048" spans="1:7" ht="22.5">
      <c r="A1048" s="138" t="s">
        <v>1755</v>
      </c>
      <c r="B1048" s="139">
        <v>200</v>
      </c>
      <c r="C1048" s="140" t="s">
        <v>353</v>
      </c>
      <c r="D1048" s="141">
        <v>2000</v>
      </c>
      <c r="E1048" s="142">
        <v>2000</v>
      </c>
      <c r="F1048" s="143">
        <v>0</v>
      </c>
      <c r="G1048" s="132"/>
    </row>
    <row r="1049" spans="1:7" ht="22.5">
      <c r="A1049" s="138" t="s">
        <v>656</v>
      </c>
      <c r="B1049" s="139">
        <v>200</v>
      </c>
      <c r="C1049" s="140" t="s">
        <v>354</v>
      </c>
      <c r="D1049" s="141">
        <v>2000</v>
      </c>
      <c r="E1049" s="142">
        <v>2000</v>
      </c>
      <c r="F1049" s="143">
        <v>0</v>
      </c>
      <c r="G1049" s="132"/>
    </row>
    <row r="1050" spans="1:7" ht="22.5">
      <c r="A1050" s="144" t="s">
        <v>1520</v>
      </c>
      <c r="B1050" s="145">
        <v>200</v>
      </c>
      <c r="C1050" s="146" t="s">
        <v>819</v>
      </c>
      <c r="D1050" s="147">
        <v>2000</v>
      </c>
      <c r="E1050" s="130">
        <v>2000</v>
      </c>
      <c r="F1050" s="148">
        <v>0</v>
      </c>
      <c r="G1050" s="132"/>
    </row>
    <row r="1051" spans="1:7" ht="22.5">
      <c r="A1051" s="138" t="s">
        <v>307</v>
      </c>
      <c r="B1051" s="139">
        <v>200</v>
      </c>
      <c r="C1051" s="140" t="s">
        <v>355</v>
      </c>
      <c r="D1051" s="141">
        <v>269150</v>
      </c>
      <c r="E1051" s="142">
        <v>269150</v>
      </c>
      <c r="F1051" s="143">
        <v>0</v>
      </c>
      <c r="G1051" s="132"/>
    </row>
    <row r="1052" spans="1:7" ht="22.5">
      <c r="A1052" s="138" t="s">
        <v>1755</v>
      </c>
      <c r="B1052" s="139">
        <v>200</v>
      </c>
      <c r="C1052" s="140" t="s">
        <v>356</v>
      </c>
      <c r="D1052" s="141">
        <v>269150</v>
      </c>
      <c r="E1052" s="142">
        <v>269150</v>
      </c>
      <c r="F1052" s="143">
        <v>0</v>
      </c>
      <c r="G1052" s="132"/>
    </row>
    <row r="1053" spans="1:7" ht="22.5">
      <c r="A1053" s="138" t="s">
        <v>656</v>
      </c>
      <c r="B1053" s="139">
        <v>200</v>
      </c>
      <c r="C1053" s="140" t="s">
        <v>357</v>
      </c>
      <c r="D1053" s="141">
        <v>269150</v>
      </c>
      <c r="E1053" s="142">
        <v>269150</v>
      </c>
      <c r="F1053" s="143">
        <v>0</v>
      </c>
      <c r="G1053" s="132"/>
    </row>
    <row r="1054" spans="1:7" ht="22.5">
      <c r="A1054" s="144" t="s">
        <v>1651</v>
      </c>
      <c r="B1054" s="145">
        <v>200</v>
      </c>
      <c r="C1054" s="146" t="s">
        <v>820</v>
      </c>
      <c r="D1054" s="147">
        <v>269150</v>
      </c>
      <c r="E1054" s="130">
        <v>269150</v>
      </c>
      <c r="F1054" s="148">
        <v>0</v>
      </c>
      <c r="G1054" s="132"/>
    </row>
    <row r="1055" spans="1:7" ht="12.75">
      <c r="A1055" s="138" t="s">
        <v>1876</v>
      </c>
      <c r="B1055" s="139">
        <v>200</v>
      </c>
      <c r="C1055" s="140" t="s">
        <v>453</v>
      </c>
      <c r="D1055" s="141">
        <v>2211230</v>
      </c>
      <c r="E1055" s="142">
        <v>626555</v>
      </c>
      <c r="F1055" s="143">
        <v>1584675</v>
      </c>
      <c r="G1055" s="132"/>
    </row>
    <row r="1056" spans="1:7" ht="45">
      <c r="A1056" s="138" t="s">
        <v>1298</v>
      </c>
      <c r="B1056" s="139">
        <v>200</v>
      </c>
      <c r="C1056" s="140" t="s">
        <v>1294</v>
      </c>
      <c r="D1056" s="141">
        <v>578555</v>
      </c>
      <c r="E1056" s="142">
        <v>578555</v>
      </c>
      <c r="F1056" s="143">
        <v>0</v>
      </c>
      <c r="G1056" s="132"/>
    </row>
    <row r="1057" spans="1:7" ht="33.75">
      <c r="A1057" s="138" t="s">
        <v>654</v>
      </c>
      <c r="B1057" s="139">
        <v>200</v>
      </c>
      <c r="C1057" s="140" t="s">
        <v>1295</v>
      </c>
      <c r="D1057" s="141">
        <v>578555</v>
      </c>
      <c r="E1057" s="142">
        <v>578555</v>
      </c>
      <c r="F1057" s="143">
        <v>0</v>
      </c>
      <c r="G1057" s="132"/>
    </row>
    <row r="1058" spans="1:7" ht="12.75">
      <c r="A1058" s="138" t="s">
        <v>659</v>
      </c>
      <c r="B1058" s="139">
        <v>200</v>
      </c>
      <c r="C1058" s="140" t="s">
        <v>1296</v>
      </c>
      <c r="D1058" s="141">
        <v>578555</v>
      </c>
      <c r="E1058" s="142">
        <v>578555</v>
      </c>
      <c r="F1058" s="143">
        <v>0</v>
      </c>
      <c r="G1058" s="132"/>
    </row>
    <row r="1059" spans="1:7" ht="12.75">
      <c r="A1059" s="144" t="s">
        <v>1757</v>
      </c>
      <c r="B1059" s="145">
        <v>200</v>
      </c>
      <c r="C1059" s="146" t="s">
        <v>821</v>
      </c>
      <c r="D1059" s="147">
        <v>444359</v>
      </c>
      <c r="E1059" s="130">
        <v>444359</v>
      </c>
      <c r="F1059" s="148">
        <v>0</v>
      </c>
      <c r="G1059" s="132"/>
    </row>
    <row r="1060" spans="1:7" ht="22.5">
      <c r="A1060" s="144" t="s">
        <v>1759</v>
      </c>
      <c r="B1060" s="145">
        <v>200</v>
      </c>
      <c r="C1060" s="146" t="s">
        <v>822</v>
      </c>
      <c r="D1060" s="147">
        <v>134196</v>
      </c>
      <c r="E1060" s="130">
        <v>134196</v>
      </c>
      <c r="F1060" s="148">
        <v>0</v>
      </c>
      <c r="G1060" s="132"/>
    </row>
    <row r="1061" spans="1:7" ht="22.5">
      <c r="A1061" s="138" t="s">
        <v>1845</v>
      </c>
      <c r="B1061" s="139">
        <v>200</v>
      </c>
      <c r="C1061" s="140" t="s">
        <v>454</v>
      </c>
      <c r="D1061" s="141">
        <v>48000</v>
      </c>
      <c r="E1061" s="142">
        <v>48000</v>
      </c>
      <c r="F1061" s="143">
        <v>0</v>
      </c>
      <c r="G1061" s="132"/>
    </row>
    <row r="1062" spans="1:7" ht="12.75">
      <c r="A1062" s="138" t="s">
        <v>661</v>
      </c>
      <c r="B1062" s="139">
        <v>200</v>
      </c>
      <c r="C1062" s="140" t="s">
        <v>455</v>
      </c>
      <c r="D1062" s="141">
        <v>48000</v>
      </c>
      <c r="E1062" s="142">
        <v>48000</v>
      </c>
      <c r="F1062" s="143">
        <v>0</v>
      </c>
      <c r="G1062" s="132"/>
    </row>
    <row r="1063" spans="1:7" ht="12.75">
      <c r="A1063" s="144" t="s">
        <v>1719</v>
      </c>
      <c r="B1063" s="145">
        <v>200</v>
      </c>
      <c r="C1063" s="146" t="s">
        <v>456</v>
      </c>
      <c r="D1063" s="147">
        <v>48000</v>
      </c>
      <c r="E1063" s="130">
        <v>48000</v>
      </c>
      <c r="F1063" s="148">
        <v>0</v>
      </c>
      <c r="G1063" s="132"/>
    </row>
    <row r="1064" spans="1:7" ht="33.75">
      <c r="A1064" s="138" t="s">
        <v>274</v>
      </c>
      <c r="B1064" s="139">
        <v>200</v>
      </c>
      <c r="C1064" s="140" t="s">
        <v>275</v>
      </c>
      <c r="D1064" s="141">
        <v>1584675</v>
      </c>
      <c r="E1064" s="142">
        <v>0</v>
      </c>
      <c r="F1064" s="143">
        <v>1584675</v>
      </c>
      <c r="G1064" s="132"/>
    </row>
    <row r="1065" spans="1:7" ht="22.5">
      <c r="A1065" s="138" t="s">
        <v>1755</v>
      </c>
      <c r="B1065" s="139">
        <v>200</v>
      </c>
      <c r="C1065" s="140" t="s">
        <v>276</v>
      </c>
      <c r="D1065" s="141">
        <v>1584675</v>
      </c>
      <c r="E1065" s="142">
        <v>0</v>
      </c>
      <c r="F1065" s="143">
        <v>1584675</v>
      </c>
      <c r="G1065" s="132"/>
    </row>
    <row r="1066" spans="1:7" ht="22.5">
      <c r="A1066" s="138" t="s">
        <v>656</v>
      </c>
      <c r="B1066" s="139">
        <v>200</v>
      </c>
      <c r="C1066" s="140" t="s">
        <v>277</v>
      </c>
      <c r="D1066" s="141">
        <v>1584675</v>
      </c>
      <c r="E1066" s="142">
        <v>0</v>
      </c>
      <c r="F1066" s="143">
        <v>1584675</v>
      </c>
      <c r="G1066" s="132"/>
    </row>
    <row r="1067" spans="1:7" ht="22.5">
      <c r="A1067" s="144" t="s">
        <v>1651</v>
      </c>
      <c r="B1067" s="145">
        <v>200</v>
      </c>
      <c r="C1067" s="146" t="s">
        <v>278</v>
      </c>
      <c r="D1067" s="147">
        <v>1584675</v>
      </c>
      <c r="E1067" s="130">
        <v>0</v>
      </c>
      <c r="F1067" s="148">
        <v>1584675</v>
      </c>
      <c r="G1067" s="132"/>
    </row>
    <row r="1068" spans="1:7" ht="12.75">
      <c r="A1068" s="138" t="s">
        <v>230</v>
      </c>
      <c r="B1068" s="139">
        <v>200</v>
      </c>
      <c r="C1068" s="140" t="s">
        <v>457</v>
      </c>
      <c r="D1068" s="141">
        <v>64977281.38</v>
      </c>
      <c r="E1068" s="142">
        <v>64977281.37</v>
      </c>
      <c r="F1068" s="143">
        <v>0.01</v>
      </c>
      <c r="G1068" s="132"/>
    </row>
    <row r="1069" spans="1:7" ht="33.75">
      <c r="A1069" s="138" t="s">
        <v>1843</v>
      </c>
      <c r="B1069" s="139">
        <v>200</v>
      </c>
      <c r="C1069" s="140" t="s">
        <v>458</v>
      </c>
      <c r="D1069" s="141">
        <v>64801881.38</v>
      </c>
      <c r="E1069" s="142">
        <v>64801881.37</v>
      </c>
      <c r="F1069" s="143">
        <v>0.01</v>
      </c>
      <c r="G1069" s="132"/>
    </row>
    <row r="1070" spans="1:7" ht="12.75">
      <c r="A1070" s="138" t="s">
        <v>1682</v>
      </c>
      <c r="B1070" s="139">
        <v>200</v>
      </c>
      <c r="C1070" s="140" t="s">
        <v>459</v>
      </c>
      <c r="D1070" s="141">
        <v>58281745.73</v>
      </c>
      <c r="E1070" s="142">
        <v>58281745.72</v>
      </c>
      <c r="F1070" s="143">
        <v>0.01</v>
      </c>
      <c r="G1070" s="132"/>
    </row>
    <row r="1071" spans="1:7" ht="22.5">
      <c r="A1071" s="138" t="s">
        <v>1755</v>
      </c>
      <c r="B1071" s="139">
        <v>200</v>
      </c>
      <c r="C1071" s="140" t="s">
        <v>460</v>
      </c>
      <c r="D1071" s="141">
        <v>58281745.73</v>
      </c>
      <c r="E1071" s="142">
        <v>58281745.72</v>
      </c>
      <c r="F1071" s="143">
        <v>0.01</v>
      </c>
      <c r="G1071" s="132"/>
    </row>
    <row r="1072" spans="1:7" ht="22.5">
      <c r="A1072" s="138" t="s">
        <v>656</v>
      </c>
      <c r="B1072" s="139">
        <v>200</v>
      </c>
      <c r="C1072" s="140" t="s">
        <v>461</v>
      </c>
      <c r="D1072" s="141">
        <v>58281745.73</v>
      </c>
      <c r="E1072" s="142">
        <v>58281745.72</v>
      </c>
      <c r="F1072" s="143">
        <v>0.01</v>
      </c>
      <c r="G1072" s="132"/>
    </row>
    <row r="1073" spans="1:7" ht="22.5">
      <c r="A1073" s="144" t="s">
        <v>1520</v>
      </c>
      <c r="B1073" s="145">
        <v>200</v>
      </c>
      <c r="C1073" s="146" t="s">
        <v>462</v>
      </c>
      <c r="D1073" s="147">
        <v>58281745.73</v>
      </c>
      <c r="E1073" s="130">
        <v>58281745.72</v>
      </c>
      <c r="F1073" s="148">
        <v>0.01</v>
      </c>
      <c r="G1073" s="132"/>
    </row>
    <row r="1074" spans="1:7" ht="12.75">
      <c r="A1074" s="138" t="s">
        <v>264</v>
      </c>
      <c r="B1074" s="139">
        <v>200</v>
      </c>
      <c r="C1074" s="140" t="s">
        <v>1507</v>
      </c>
      <c r="D1074" s="141">
        <v>4523100</v>
      </c>
      <c r="E1074" s="142">
        <v>4523100</v>
      </c>
      <c r="F1074" s="143">
        <v>0</v>
      </c>
      <c r="G1074" s="132"/>
    </row>
    <row r="1075" spans="1:7" ht="22.5">
      <c r="A1075" s="138" t="s">
        <v>1755</v>
      </c>
      <c r="B1075" s="139">
        <v>200</v>
      </c>
      <c r="C1075" s="140" t="s">
        <v>1508</v>
      </c>
      <c r="D1075" s="141">
        <v>4523100</v>
      </c>
      <c r="E1075" s="142">
        <v>4523100</v>
      </c>
      <c r="F1075" s="143">
        <v>0</v>
      </c>
      <c r="G1075" s="132"/>
    </row>
    <row r="1076" spans="1:7" ht="22.5">
      <c r="A1076" s="138" t="s">
        <v>656</v>
      </c>
      <c r="B1076" s="139">
        <v>200</v>
      </c>
      <c r="C1076" s="140" t="s">
        <v>1509</v>
      </c>
      <c r="D1076" s="141">
        <v>4523100</v>
      </c>
      <c r="E1076" s="142">
        <v>4523100</v>
      </c>
      <c r="F1076" s="143">
        <v>0</v>
      </c>
      <c r="G1076" s="132"/>
    </row>
    <row r="1077" spans="1:7" ht="22.5">
      <c r="A1077" s="144" t="s">
        <v>1520</v>
      </c>
      <c r="B1077" s="145">
        <v>200</v>
      </c>
      <c r="C1077" s="146" t="s">
        <v>1510</v>
      </c>
      <c r="D1077" s="147">
        <v>4523100</v>
      </c>
      <c r="E1077" s="130">
        <v>4523100</v>
      </c>
      <c r="F1077" s="148">
        <v>0</v>
      </c>
      <c r="G1077" s="132"/>
    </row>
    <row r="1078" spans="1:7" ht="33.75">
      <c r="A1078" s="138" t="s">
        <v>1846</v>
      </c>
      <c r="B1078" s="139">
        <v>200</v>
      </c>
      <c r="C1078" s="140" t="s">
        <v>463</v>
      </c>
      <c r="D1078" s="141">
        <v>632975.65</v>
      </c>
      <c r="E1078" s="142">
        <v>632975.65</v>
      </c>
      <c r="F1078" s="143">
        <v>0</v>
      </c>
      <c r="G1078" s="132"/>
    </row>
    <row r="1079" spans="1:7" ht="22.5">
      <c r="A1079" s="138" t="s">
        <v>1755</v>
      </c>
      <c r="B1079" s="139">
        <v>200</v>
      </c>
      <c r="C1079" s="140" t="s">
        <v>464</v>
      </c>
      <c r="D1079" s="141">
        <v>632975.65</v>
      </c>
      <c r="E1079" s="142">
        <v>632975.65</v>
      </c>
      <c r="F1079" s="143">
        <v>0</v>
      </c>
      <c r="G1079" s="132"/>
    </row>
    <row r="1080" spans="1:7" ht="22.5">
      <c r="A1080" s="138" t="s">
        <v>656</v>
      </c>
      <c r="B1080" s="139">
        <v>200</v>
      </c>
      <c r="C1080" s="140" t="s">
        <v>465</v>
      </c>
      <c r="D1080" s="141">
        <v>632975.65</v>
      </c>
      <c r="E1080" s="142">
        <v>632975.65</v>
      </c>
      <c r="F1080" s="143">
        <v>0</v>
      </c>
      <c r="G1080" s="132"/>
    </row>
    <row r="1081" spans="1:7" ht="22.5">
      <c r="A1081" s="144" t="s">
        <v>1520</v>
      </c>
      <c r="B1081" s="145">
        <v>200</v>
      </c>
      <c r="C1081" s="146" t="s">
        <v>466</v>
      </c>
      <c r="D1081" s="147">
        <v>632975.65</v>
      </c>
      <c r="E1081" s="130">
        <v>632975.65</v>
      </c>
      <c r="F1081" s="148">
        <v>0</v>
      </c>
      <c r="G1081" s="132"/>
    </row>
    <row r="1082" spans="1:7" ht="45">
      <c r="A1082" s="138" t="s">
        <v>1847</v>
      </c>
      <c r="B1082" s="139">
        <v>200</v>
      </c>
      <c r="C1082" s="140" t="s">
        <v>467</v>
      </c>
      <c r="D1082" s="141">
        <v>1364060</v>
      </c>
      <c r="E1082" s="142">
        <v>1364060</v>
      </c>
      <c r="F1082" s="143">
        <v>0</v>
      </c>
      <c r="G1082" s="132"/>
    </row>
    <row r="1083" spans="1:7" ht="22.5">
      <c r="A1083" s="138" t="s">
        <v>1755</v>
      </c>
      <c r="B1083" s="139">
        <v>200</v>
      </c>
      <c r="C1083" s="140" t="s">
        <v>468</v>
      </c>
      <c r="D1083" s="141">
        <v>1364060</v>
      </c>
      <c r="E1083" s="142">
        <v>1364060</v>
      </c>
      <c r="F1083" s="143">
        <v>0</v>
      </c>
      <c r="G1083" s="132"/>
    </row>
    <row r="1084" spans="1:7" ht="22.5">
      <c r="A1084" s="138" t="s">
        <v>656</v>
      </c>
      <c r="B1084" s="139">
        <v>200</v>
      </c>
      <c r="C1084" s="140" t="s">
        <v>469</v>
      </c>
      <c r="D1084" s="141">
        <v>1364060</v>
      </c>
      <c r="E1084" s="142">
        <v>1364060</v>
      </c>
      <c r="F1084" s="143">
        <v>0</v>
      </c>
      <c r="G1084" s="132"/>
    </row>
    <row r="1085" spans="1:7" ht="22.5">
      <c r="A1085" s="144" t="s">
        <v>1520</v>
      </c>
      <c r="B1085" s="145">
        <v>200</v>
      </c>
      <c r="C1085" s="146" t="s">
        <v>470</v>
      </c>
      <c r="D1085" s="147">
        <v>1364060</v>
      </c>
      <c r="E1085" s="130">
        <v>1364060</v>
      </c>
      <c r="F1085" s="148">
        <v>0</v>
      </c>
      <c r="G1085" s="132"/>
    </row>
    <row r="1086" spans="1:7" ht="22.5">
      <c r="A1086" s="138" t="s">
        <v>1848</v>
      </c>
      <c r="B1086" s="139">
        <v>200</v>
      </c>
      <c r="C1086" s="140" t="s">
        <v>471</v>
      </c>
      <c r="D1086" s="141">
        <v>175400</v>
      </c>
      <c r="E1086" s="142">
        <v>175400</v>
      </c>
      <c r="F1086" s="143">
        <v>0</v>
      </c>
      <c r="G1086" s="132"/>
    </row>
    <row r="1087" spans="1:7" ht="12.75">
      <c r="A1087" s="138" t="s">
        <v>231</v>
      </c>
      <c r="B1087" s="139">
        <v>200</v>
      </c>
      <c r="C1087" s="140" t="s">
        <v>472</v>
      </c>
      <c r="D1087" s="141">
        <v>140400</v>
      </c>
      <c r="E1087" s="142">
        <v>140400</v>
      </c>
      <c r="F1087" s="143">
        <v>0</v>
      </c>
      <c r="G1087" s="132"/>
    </row>
    <row r="1088" spans="1:7" ht="22.5">
      <c r="A1088" s="138" t="s">
        <v>1755</v>
      </c>
      <c r="B1088" s="139">
        <v>200</v>
      </c>
      <c r="C1088" s="140" t="s">
        <v>473</v>
      </c>
      <c r="D1088" s="141">
        <v>140400</v>
      </c>
      <c r="E1088" s="142">
        <v>140400</v>
      </c>
      <c r="F1088" s="143">
        <v>0</v>
      </c>
      <c r="G1088" s="132"/>
    </row>
    <row r="1089" spans="1:7" ht="22.5">
      <c r="A1089" s="138" t="s">
        <v>656</v>
      </c>
      <c r="B1089" s="139">
        <v>200</v>
      </c>
      <c r="C1089" s="140" t="s">
        <v>474</v>
      </c>
      <c r="D1089" s="141">
        <v>140400</v>
      </c>
      <c r="E1089" s="142">
        <v>140400</v>
      </c>
      <c r="F1089" s="143">
        <v>0</v>
      </c>
      <c r="G1089" s="132"/>
    </row>
    <row r="1090" spans="1:7" ht="22.5">
      <c r="A1090" s="144" t="s">
        <v>1520</v>
      </c>
      <c r="B1090" s="145">
        <v>200</v>
      </c>
      <c r="C1090" s="146" t="s">
        <v>475</v>
      </c>
      <c r="D1090" s="147">
        <v>140400</v>
      </c>
      <c r="E1090" s="130">
        <v>140400</v>
      </c>
      <c r="F1090" s="148">
        <v>0</v>
      </c>
      <c r="G1090" s="132"/>
    </row>
    <row r="1091" spans="1:7" ht="33.75">
      <c r="A1091" s="138" t="s">
        <v>1959</v>
      </c>
      <c r="B1091" s="139">
        <v>200</v>
      </c>
      <c r="C1091" s="140" t="s">
        <v>476</v>
      </c>
      <c r="D1091" s="141">
        <v>35000</v>
      </c>
      <c r="E1091" s="142">
        <v>35000</v>
      </c>
      <c r="F1091" s="143">
        <v>0</v>
      </c>
      <c r="G1091" s="132"/>
    </row>
    <row r="1092" spans="1:7" ht="22.5">
      <c r="A1092" s="138" t="s">
        <v>1755</v>
      </c>
      <c r="B1092" s="139">
        <v>200</v>
      </c>
      <c r="C1092" s="140" t="s">
        <v>477</v>
      </c>
      <c r="D1092" s="141">
        <v>35000</v>
      </c>
      <c r="E1092" s="142">
        <v>35000</v>
      </c>
      <c r="F1092" s="143">
        <v>0</v>
      </c>
      <c r="G1092" s="132"/>
    </row>
    <row r="1093" spans="1:7" ht="22.5">
      <c r="A1093" s="138" t="s">
        <v>656</v>
      </c>
      <c r="B1093" s="139">
        <v>200</v>
      </c>
      <c r="C1093" s="140" t="s">
        <v>478</v>
      </c>
      <c r="D1093" s="141">
        <v>35000</v>
      </c>
      <c r="E1093" s="142">
        <v>35000</v>
      </c>
      <c r="F1093" s="143">
        <v>0</v>
      </c>
      <c r="G1093" s="132"/>
    </row>
    <row r="1094" spans="1:7" ht="22.5">
      <c r="A1094" s="144" t="s">
        <v>1520</v>
      </c>
      <c r="B1094" s="145">
        <v>200</v>
      </c>
      <c r="C1094" s="146" t="s">
        <v>479</v>
      </c>
      <c r="D1094" s="147">
        <v>35000</v>
      </c>
      <c r="E1094" s="130">
        <v>35000</v>
      </c>
      <c r="F1094" s="148">
        <v>0</v>
      </c>
      <c r="G1094" s="132"/>
    </row>
    <row r="1095" spans="1:7" ht="12.75">
      <c r="A1095" s="138" t="s">
        <v>1588</v>
      </c>
      <c r="B1095" s="139">
        <v>200</v>
      </c>
      <c r="C1095" s="140" t="s">
        <v>480</v>
      </c>
      <c r="D1095" s="141">
        <v>221227174.2</v>
      </c>
      <c r="E1095" s="142">
        <v>218291968.03</v>
      </c>
      <c r="F1095" s="143">
        <v>2935206.17</v>
      </c>
      <c r="G1095" s="132"/>
    </row>
    <row r="1096" spans="1:7" ht="33.75">
      <c r="A1096" s="138" t="s">
        <v>1843</v>
      </c>
      <c r="B1096" s="139">
        <v>200</v>
      </c>
      <c r="C1096" s="140" t="s">
        <v>481</v>
      </c>
      <c r="D1096" s="141">
        <v>216995148.2</v>
      </c>
      <c r="E1096" s="142">
        <v>214059942.03</v>
      </c>
      <c r="F1096" s="143">
        <v>2935206.17</v>
      </c>
      <c r="G1096" s="132"/>
    </row>
    <row r="1097" spans="1:7" ht="12.75">
      <c r="A1097" s="138" t="s">
        <v>956</v>
      </c>
      <c r="B1097" s="139">
        <v>200</v>
      </c>
      <c r="C1097" s="140" t="s">
        <v>482</v>
      </c>
      <c r="D1097" s="141">
        <v>25289777.08</v>
      </c>
      <c r="E1097" s="142">
        <v>25205414.47</v>
      </c>
      <c r="F1097" s="143">
        <v>84362.61</v>
      </c>
      <c r="G1097" s="132"/>
    </row>
    <row r="1098" spans="1:7" ht="33.75">
      <c r="A1098" s="138" t="s">
        <v>654</v>
      </c>
      <c r="B1098" s="139">
        <v>200</v>
      </c>
      <c r="C1098" s="140" t="s">
        <v>483</v>
      </c>
      <c r="D1098" s="141">
        <v>19005083</v>
      </c>
      <c r="E1098" s="142">
        <v>19003807.72</v>
      </c>
      <c r="F1098" s="143">
        <v>1275.28</v>
      </c>
      <c r="G1098" s="132"/>
    </row>
    <row r="1099" spans="1:7" ht="12.75">
      <c r="A1099" s="138" t="s">
        <v>655</v>
      </c>
      <c r="B1099" s="139">
        <v>200</v>
      </c>
      <c r="C1099" s="140" t="s">
        <v>484</v>
      </c>
      <c r="D1099" s="141">
        <v>19005083</v>
      </c>
      <c r="E1099" s="142">
        <v>19003807.72</v>
      </c>
      <c r="F1099" s="143">
        <v>1275.28</v>
      </c>
      <c r="G1099" s="132"/>
    </row>
    <row r="1100" spans="1:7" ht="12.75">
      <c r="A1100" s="144" t="s">
        <v>982</v>
      </c>
      <c r="B1100" s="145">
        <v>200</v>
      </c>
      <c r="C1100" s="146" t="s">
        <v>485</v>
      </c>
      <c r="D1100" s="147">
        <v>13945860</v>
      </c>
      <c r="E1100" s="130">
        <v>13945860</v>
      </c>
      <c r="F1100" s="148">
        <v>0</v>
      </c>
      <c r="G1100" s="132"/>
    </row>
    <row r="1101" spans="1:7" ht="22.5">
      <c r="A1101" s="144" t="s">
        <v>1877</v>
      </c>
      <c r="B1101" s="145">
        <v>200</v>
      </c>
      <c r="C1101" s="146" t="s">
        <v>486</v>
      </c>
      <c r="D1101" s="147">
        <v>1219274</v>
      </c>
      <c r="E1101" s="130">
        <v>1219274</v>
      </c>
      <c r="F1101" s="148">
        <v>0</v>
      </c>
      <c r="G1101" s="132"/>
    </row>
    <row r="1102" spans="1:7" ht="33.75">
      <c r="A1102" s="144" t="s">
        <v>983</v>
      </c>
      <c r="B1102" s="145">
        <v>200</v>
      </c>
      <c r="C1102" s="146" t="s">
        <v>487</v>
      </c>
      <c r="D1102" s="147">
        <v>3839949</v>
      </c>
      <c r="E1102" s="130">
        <v>3838673.72</v>
      </c>
      <c r="F1102" s="148">
        <v>1275.28</v>
      </c>
      <c r="G1102" s="132"/>
    </row>
    <row r="1103" spans="1:7" ht="22.5">
      <c r="A1103" s="138" t="s">
        <v>1755</v>
      </c>
      <c r="B1103" s="139">
        <v>200</v>
      </c>
      <c r="C1103" s="140" t="s">
        <v>488</v>
      </c>
      <c r="D1103" s="141">
        <v>6283677.08</v>
      </c>
      <c r="E1103" s="142">
        <v>6200589.75</v>
      </c>
      <c r="F1103" s="143">
        <v>83087.33</v>
      </c>
      <c r="G1103" s="132"/>
    </row>
    <row r="1104" spans="1:7" ht="22.5">
      <c r="A1104" s="138" t="s">
        <v>656</v>
      </c>
      <c r="B1104" s="139">
        <v>200</v>
      </c>
      <c r="C1104" s="140" t="s">
        <v>489</v>
      </c>
      <c r="D1104" s="141">
        <v>6283677.08</v>
      </c>
      <c r="E1104" s="142">
        <v>6200589.75</v>
      </c>
      <c r="F1104" s="143">
        <v>83087.33</v>
      </c>
      <c r="G1104" s="132"/>
    </row>
    <row r="1105" spans="1:7" ht="22.5">
      <c r="A1105" s="144" t="s">
        <v>1520</v>
      </c>
      <c r="B1105" s="145">
        <v>200</v>
      </c>
      <c r="C1105" s="146" t="s">
        <v>490</v>
      </c>
      <c r="D1105" s="147">
        <v>6283677.08</v>
      </c>
      <c r="E1105" s="130">
        <v>6200589.75</v>
      </c>
      <c r="F1105" s="148">
        <v>83087.33</v>
      </c>
      <c r="G1105" s="132"/>
    </row>
    <row r="1106" spans="1:7" ht="12.75">
      <c r="A1106" s="138" t="s">
        <v>657</v>
      </c>
      <c r="B1106" s="139">
        <v>200</v>
      </c>
      <c r="C1106" s="140" t="s">
        <v>491</v>
      </c>
      <c r="D1106" s="141">
        <v>1017</v>
      </c>
      <c r="E1106" s="142">
        <v>1017</v>
      </c>
      <c r="F1106" s="143">
        <v>0</v>
      </c>
      <c r="G1106" s="132"/>
    </row>
    <row r="1107" spans="1:7" ht="12.75">
      <c r="A1107" s="138" t="s">
        <v>658</v>
      </c>
      <c r="B1107" s="139">
        <v>200</v>
      </c>
      <c r="C1107" s="140" t="s">
        <v>492</v>
      </c>
      <c r="D1107" s="141">
        <v>1017</v>
      </c>
      <c r="E1107" s="142">
        <v>1017</v>
      </c>
      <c r="F1107" s="143">
        <v>0</v>
      </c>
      <c r="G1107" s="132"/>
    </row>
    <row r="1108" spans="1:7" ht="12.75">
      <c r="A1108" s="144" t="s">
        <v>1993</v>
      </c>
      <c r="B1108" s="145">
        <v>200</v>
      </c>
      <c r="C1108" s="146" t="s">
        <v>823</v>
      </c>
      <c r="D1108" s="147">
        <v>1017</v>
      </c>
      <c r="E1108" s="130">
        <v>1017</v>
      </c>
      <c r="F1108" s="148">
        <v>0</v>
      </c>
      <c r="G1108" s="132"/>
    </row>
    <row r="1109" spans="1:7" ht="45">
      <c r="A1109" s="150" t="s">
        <v>1473</v>
      </c>
      <c r="B1109" s="139">
        <v>200</v>
      </c>
      <c r="C1109" s="140" t="s">
        <v>493</v>
      </c>
      <c r="D1109" s="141">
        <v>3198629</v>
      </c>
      <c r="E1109" s="142">
        <v>3198588.62</v>
      </c>
      <c r="F1109" s="143">
        <v>40.38</v>
      </c>
      <c r="G1109" s="132"/>
    </row>
    <row r="1110" spans="1:7" ht="33.75">
      <c r="A1110" s="138" t="s">
        <v>654</v>
      </c>
      <c r="B1110" s="139">
        <v>200</v>
      </c>
      <c r="C1110" s="140" t="s">
        <v>494</v>
      </c>
      <c r="D1110" s="141">
        <v>3198629</v>
      </c>
      <c r="E1110" s="142">
        <v>3198588.62</v>
      </c>
      <c r="F1110" s="143">
        <v>40.38</v>
      </c>
      <c r="G1110" s="132"/>
    </row>
    <row r="1111" spans="1:7" ht="12.75">
      <c r="A1111" s="138" t="s">
        <v>655</v>
      </c>
      <c r="B1111" s="139">
        <v>200</v>
      </c>
      <c r="C1111" s="140" t="s">
        <v>495</v>
      </c>
      <c r="D1111" s="141">
        <v>3198629</v>
      </c>
      <c r="E1111" s="142">
        <v>3198588.62</v>
      </c>
      <c r="F1111" s="143">
        <v>40.38</v>
      </c>
      <c r="G1111" s="132"/>
    </row>
    <row r="1112" spans="1:7" ht="12.75">
      <c r="A1112" s="144" t="s">
        <v>982</v>
      </c>
      <c r="B1112" s="145">
        <v>200</v>
      </c>
      <c r="C1112" s="146" t="s">
        <v>496</v>
      </c>
      <c r="D1112" s="147">
        <v>2493463</v>
      </c>
      <c r="E1112" s="130">
        <v>2493462.67</v>
      </c>
      <c r="F1112" s="148">
        <v>0.33</v>
      </c>
      <c r="G1112" s="132"/>
    </row>
    <row r="1113" spans="1:7" ht="33.75">
      <c r="A1113" s="144" t="s">
        <v>983</v>
      </c>
      <c r="B1113" s="145">
        <v>200</v>
      </c>
      <c r="C1113" s="146" t="s">
        <v>497</v>
      </c>
      <c r="D1113" s="147">
        <v>705166</v>
      </c>
      <c r="E1113" s="130">
        <v>705125.95</v>
      </c>
      <c r="F1113" s="148">
        <v>40.05</v>
      </c>
      <c r="G1113" s="132"/>
    </row>
    <row r="1114" spans="1:7" ht="22.5">
      <c r="A1114" s="138" t="s">
        <v>1702</v>
      </c>
      <c r="B1114" s="139">
        <v>200</v>
      </c>
      <c r="C1114" s="140" t="s">
        <v>498</v>
      </c>
      <c r="D1114" s="141">
        <v>181838042.12</v>
      </c>
      <c r="E1114" s="142">
        <v>179013601.35</v>
      </c>
      <c r="F1114" s="143">
        <v>2824440.77</v>
      </c>
      <c r="G1114" s="132"/>
    </row>
    <row r="1115" spans="1:7" ht="33.75">
      <c r="A1115" s="138" t="s">
        <v>654</v>
      </c>
      <c r="B1115" s="139">
        <v>200</v>
      </c>
      <c r="C1115" s="140" t="s">
        <v>499</v>
      </c>
      <c r="D1115" s="141">
        <v>154203436.77</v>
      </c>
      <c r="E1115" s="142">
        <v>151580122.25</v>
      </c>
      <c r="F1115" s="143">
        <v>2623314.52</v>
      </c>
      <c r="G1115" s="132"/>
    </row>
    <row r="1116" spans="1:7" ht="12.75">
      <c r="A1116" s="138" t="s">
        <v>659</v>
      </c>
      <c r="B1116" s="139">
        <v>200</v>
      </c>
      <c r="C1116" s="140" t="s">
        <v>500</v>
      </c>
      <c r="D1116" s="141">
        <v>154203436.77</v>
      </c>
      <c r="E1116" s="142">
        <v>151580122.25</v>
      </c>
      <c r="F1116" s="143">
        <v>2623314.52</v>
      </c>
      <c r="G1116" s="132"/>
    </row>
    <row r="1117" spans="1:7" ht="12.75">
      <c r="A1117" s="144" t="s">
        <v>1757</v>
      </c>
      <c r="B1117" s="145">
        <v>200</v>
      </c>
      <c r="C1117" s="146" t="s">
        <v>501</v>
      </c>
      <c r="D1117" s="147">
        <v>113846109.9</v>
      </c>
      <c r="E1117" s="130">
        <v>111872919.93</v>
      </c>
      <c r="F1117" s="148">
        <v>1973189.97</v>
      </c>
      <c r="G1117" s="132"/>
    </row>
    <row r="1118" spans="1:7" ht="12.75">
      <c r="A1118" s="144" t="s">
        <v>1758</v>
      </c>
      <c r="B1118" s="145">
        <v>200</v>
      </c>
      <c r="C1118" s="146" t="s">
        <v>502</v>
      </c>
      <c r="D1118" s="147">
        <v>7332460.17</v>
      </c>
      <c r="E1118" s="130">
        <v>7332449.42</v>
      </c>
      <c r="F1118" s="148">
        <v>10.75</v>
      </c>
      <c r="G1118" s="132"/>
    </row>
    <row r="1119" spans="1:7" ht="22.5">
      <c r="A1119" s="144" t="s">
        <v>1759</v>
      </c>
      <c r="B1119" s="145">
        <v>200</v>
      </c>
      <c r="C1119" s="146" t="s">
        <v>503</v>
      </c>
      <c r="D1119" s="147">
        <v>33024866.7</v>
      </c>
      <c r="E1119" s="130">
        <v>32374752.9</v>
      </c>
      <c r="F1119" s="148">
        <v>650113.8</v>
      </c>
      <c r="G1119" s="132"/>
    </row>
    <row r="1120" spans="1:7" ht="22.5">
      <c r="A1120" s="138" t="s">
        <v>1755</v>
      </c>
      <c r="B1120" s="139">
        <v>200</v>
      </c>
      <c r="C1120" s="140" t="s">
        <v>504</v>
      </c>
      <c r="D1120" s="141">
        <v>27549406.95</v>
      </c>
      <c r="E1120" s="142">
        <v>27348280.7</v>
      </c>
      <c r="F1120" s="143">
        <v>201126.25</v>
      </c>
      <c r="G1120" s="132"/>
    </row>
    <row r="1121" spans="1:7" ht="22.5">
      <c r="A1121" s="138" t="s">
        <v>656</v>
      </c>
      <c r="B1121" s="139">
        <v>200</v>
      </c>
      <c r="C1121" s="140" t="s">
        <v>505</v>
      </c>
      <c r="D1121" s="141">
        <v>27549406.95</v>
      </c>
      <c r="E1121" s="142">
        <v>27348280.7</v>
      </c>
      <c r="F1121" s="143">
        <v>201126.25</v>
      </c>
      <c r="G1121" s="132"/>
    </row>
    <row r="1122" spans="1:7" ht="22.5">
      <c r="A1122" s="144" t="s">
        <v>1651</v>
      </c>
      <c r="B1122" s="145">
        <v>200</v>
      </c>
      <c r="C1122" s="146" t="s">
        <v>824</v>
      </c>
      <c r="D1122" s="147">
        <v>3959980.86</v>
      </c>
      <c r="E1122" s="130">
        <v>3959980.86</v>
      </c>
      <c r="F1122" s="148">
        <v>0</v>
      </c>
      <c r="G1122" s="132"/>
    </row>
    <row r="1123" spans="1:7" ht="22.5">
      <c r="A1123" s="144" t="s">
        <v>1520</v>
      </c>
      <c r="B1123" s="145">
        <v>200</v>
      </c>
      <c r="C1123" s="146" t="s">
        <v>506</v>
      </c>
      <c r="D1123" s="147">
        <v>23589426.09</v>
      </c>
      <c r="E1123" s="130">
        <v>23388299.84</v>
      </c>
      <c r="F1123" s="148">
        <v>201126.25</v>
      </c>
      <c r="G1123" s="132"/>
    </row>
    <row r="1124" spans="1:7" ht="12.75">
      <c r="A1124" s="138" t="s">
        <v>657</v>
      </c>
      <c r="B1124" s="139">
        <v>200</v>
      </c>
      <c r="C1124" s="140" t="s">
        <v>1190</v>
      </c>
      <c r="D1124" s="141">
        <v>85198.4</v>
      </c>
      <c r="E1124" s="142">
        <v>85198.4</v>
      </c>
      <c r="F1124" s="143">
        <v>0</v>
      </c>
      <c r="G1124" s="132"/>
    </row>
    <row r="1125" spans="1:7" ht="12.75">
      <c r="A1125" s="138" t="s">
        <v>658</v>
      </c>
      <c r="B1125" s="139">
        <v>200</v>
      </c>
      <c r="C1125" s="140" t="s">
        <v>1191</v>
      </c>
      <c r="D1125" s="141">
        <v>85198.4</v>
      </c>
      <c r="E1125" s="142">
        <v>85198.4</v>
      </c>
      <c r="F1125" s="143">
        <v>0</v>
      </c>
      <c r="G1125" s="132"/>
    </row>
    <row r="1126" spans="1:7" ht="12.75">
      <c r="A1126" s="144" t="s">
        <v>1718</v>
      </c>
      <c r="B1126" s="145">
        <v>200</v>
      </c>
      <c r="C1126" s="146" t="s">
        <v>1192</v>
      </c>
      <c r="D1126" s="147">
        <v>85198.4</v>
      </c>
      <c r="E1126" s="130">
        <v>85198.4</v>
      </c>
      <c r="F1126" s="148">
        <v>0</v>
      </c>
      <c r="G1126" s="132"/>
    </row>
    <row r="1127" spans="1:7" ht="33.75">
      <c r="A1127" s="138" t="s">
        <v>1703</v>
      </c>
      <c r="B1127" s="139">
        <v>200</v>
      </c>
      <c r="C1127" s="140" t="s">
        <v>1193</v>
      </c>
      <c r="D1127" s="141">
        <v>6668700</v>
      </c>
      <c r="E1127" s="142">
        <v>6642337.59</v>
      </c>
      <c r="F1127" s="143">
        <v>26362.41</v>
      </c>
      <c r="G1127" s="132"/>
    </row>
    <row r="1128" spans="1:7" ht="33.75">
      <c r="A1128" s="138" t="s">
        <v>654</v>
      </c>
      <c r="B1128" s="139">
        <v>200</v>
      </c>
      <c r="C1128" s="140" t="s">
        <v>1194</v>
      </c>
      <c r="D1128" s="141">
        <v>5612551</v>
      </c>
      <c r="E1128" s="142">
        <v>5605901.3</v>
      </c>
      <c r="F1128" s="143">
        <v>6649.7</v>
      </c>
      <c r="G1128" s="132"/>
    </row>
    <row r="1129" spans="1:7" ht="12.75">
      <c r="A1129" s="138" t="s">
        <v>655</v>
      </c>
      <c r="B1129" s="139">
        <v>200</v>
      </c>
      <c r="C1129" s="140" t="s">
        <v>1195</v>
      </c>
      <c r="D1129" s="141">
        <v>5612551</v>
      </c>
      <c r="E1129" s="142">
        <v>5605901.3</v>
      </c>
      <c r="F1129" s="143">
        <v>6649.7</v>
      </c>
      <c r="G1129" s="132"/>
    </row>
    <row r="1130" spans="1:7" ht="12.75">
      <c r="A1130" s="144" t="s">
        <v>982</v>
      </c>
      <c r="B1130" s="145">
        <v>200</v>
      </c>
      <c r="C1130" s="146" t="s">
        <v>1196</v>
      </c>
      <c r="D1130" s="147">
        <v>3773740</v>
      </c>
      <c r="E1130" s="130">
        <v>3773740</v>
      </c>
      <c r="F1130" s="148">
        <v>0</v>
      </c>
      <c r="G1130" s="132"/>
    </row>
    <row r="1131" spans="1:7" ht="22.5">
      <c r="A1131" s="144" t="s">
        <v>1877</v>
      </c>
      <c r="B1131" s="145">
        <v>200</v>
      </c>
      <c r="C1131" s="146" t="s">
        <v>1197</v>
      </c>
      <c r="D1131" s="147">
        <v>727707</v>
      </c>
      <c r="E1131" s="130">
        <v>727706.6</v>
      </c>
      <c r="F1131" s="148">
        <v>0.4</v>
      </c>
      <c r="G1131" s="132"/>
    </row>
    <row r="1132" spans="1:7" ht="33.75">
      <c r="A1132" s="144" t="s">
        <v>983</v>
      </c>
      <c r="B1132" s="145">
        <v>200</v>
      </c>
      <c r="C1132" s="146" t="s">
        <v>1198</v>
      </c>
      <c r="D1132" s="147">
        <v>1111104</v>
      </c>
      <c r="E1132" s="130">
        <v>1104454.7</v>
      </c>
      <c r="F1132" s="148">
        <v>6649.3</v>
      </c>
      <c r="G1132" s="132"/>
    </row>
    <row r="1133" spans="1:7" ht="22.5">
      <c r="A1133" s="138" t="s">
        <v>1755</v>
      </c>
      <c r="B1133" s="139">
        <v>200</v>
      </c>
      <c r="C1133" s="140" t="s">
        <v>1199</v>
      </c>
      <c r="D1133" s="141">
        <v>1056149</v>
      </c>
      <c r="E1133" s="142">
        <v>1036436.29</v>
      </c>
      <c r="F1133" s="143">
        <v>19712.71</v>
      </c>
      <c r="G1133" s="132"/>
    </row>
    <row r="1134" spans="1:7" ht="22.5">
      <c r="A1134" s="138" t="s">
        <v>656</v>
      </c>
      <c r="B1134" s="139">
        <v>200</v>
      </c>
      <c r="C1134" s="140" t="s">
        <v>1200</v>
      </c>
      <c r="D1134" s="141">
        <v>1056149</v>
      </c>
      <c r="E1134" s="142">
        <v>1036436.29</v>
      </c>
      <c r="F1134" s="143">
        <v>19712.71</v>
      </c>
      <c r="G1134" s="132"/>
    </row>
    <row r="1135" spans="1:7" ht="22.5">
      <c r="A1135" s="144" t="s">
        <v>1520</v>
      </c>
      <c r="B1135" s="145">
        <v>200</v>
      </c>
      <c r="C1135" s="146" t="s">
        <v>1201</v>
      </c>
      <c r="D1135" s="147">
        <v>1056149</v>
      </c>
      <c r="E1135" s="130">
        <v>1036436.29</v>
      </c>
      <c r="F1135" s="148">
        <v>19712.71</v>
      </c>
      <c r="G1135" s="132"/>
    </row>
    <row r="1136" spans="1:7" ht="12.75">
      <c r="A1136" s="138" t="s">
        <v>1876</v>
      </c>
      <c r="B1136" s="139">
        <v>200</v>
      </c>
      <c r="C1136" s="140" t="s">
        <v>66</v>
      </c>
      <c r="D1136" s="141">
        <v>4232026</v>
      </c>
      <c r="E1136" s="142">
        <v>4232026</v>
      </c>
      <c r="F1136" s="143">
        <v>0</v>
      </c>
      <c r="G1136" s="132"/>
    </row>
    <row r="1137" spans="1:7" ht="12.75">
      <c r="A1137" s="138" t="s">
        <v>67</v>
      </c>
      <c r="B1137" s="139">
        <v>200</v>
      </c>
      <c r="C1137" s="140" t="s">
        <v>68</v>
      </c>
      <c r="D1137" s="141">
        <v>4232026</v>
      </c>
      <c r="E1137" s="142">
        <v>4232026</v>
      </c>
      <c r="F1137" s="143">
        <v>0</v>
      </c>
      <c r="G1137" s="132"/>
    </row>
    <row r="1138" spans="1:7" ht="22.5">
      <c r="A1138" s="138" t="s">
        <v>101</v>
      </c>
      <c r="B1138" s="139">
        <v>200</v>
      </c>
      <c r="C1138" s="140" t="s">
        <v>69</v>
      </c>
      <c r="D1138" s="141">
        <v>4232026</v>
      </c>
      <c r="E1138" s="142">
        <v>4232026</v>
      </c>
      <c r="F1138" s="143">
        <v>0</v>
      </c>
      <c r="G1138" s="132"/>
    </row>
    <row r="1139" spans="1:7" ht="12.75">
      <c r="A1139" s="138" t="s">
        <v>103</v>
      </c>
      <c r="B1139" s="139">
        <v>200</v>
      </c>
      <c r="C1139" s="140" t="s">
        <v>70</v>
      </c>
      <c r="D1139" s="141">
        <v>4232026</v>
      </c>
      <c r="E1139" s="142">
        <v>4232026</v>
      </c>
      <c r="F1139" s="143">
        <v>0</v>
      </c>
      <c r="G1139" s="132"/>
    </row>
    <row r="1140" spans="1:7" ht="22.5">
      <c r="A1140" s="144" t="s">
        <v>71</v>
      </c>
      <c r="B1140" s="145">
        <v>200</v>
      </c>
      <c r="C1140" s="146" t="s">
        <v>72</v>
      </c>
      <c r="D1140" s="147">
        <v>4232026</v>
      </c>
      <c r="E1140" s="130">
        <v>4232026</v>
      </c>
      <c r="F1140" s="148">
        <v>0</v>
      </c>
      <c r="G1140" s="132"/>
    </row>
    <row r="1141" spans="1:7" ht="12.75">
      <c r="A1141" s="138" t="s">
        <v>1969</v>
      </c>
      <c r="B1141" s="139">
        <v>200</v>
      </c>
      <c r="C1141" s="140" t="s">
        <v>1202</v>
      </c>
      <c r="D1141" s="141">
        <v>111983300</v>
      </c>
      <c r="E1141" s="142">
        <v>108064651.31</v>
      </c>
      <c r="F1141" s="143">
        <v>3918648.69</v>
      </c>
      <c r="G1141" s="132"/>
    </row>
    <row r="1142" spans="1:7" ht="12.75">
      <c r="A1142" s="138" t="s">
        <v>538</v>
      </c>
      <c r="B1142" s="139">
        <v>200</v>
      </c>
      <c r="C1142" s="140" t="s">
        <v>1203</v>
      </c>
      <c r="D1142" s="141">
        <v>104544800</v>
      </c>
      <c r="E1142" s="142">
        <v>100626151.31</v>
      </c>
      <c r="F1142" s="143">
        <v>3918648.69</v>
      </c>
      <c r="G1142" s="132"/>
    </row>
    <row r="1143" spans="1:7" ht="33.75">
      <c r="A1143" s="138" t="s">
        <v>1843</v>
      </c>
      <c r="B1143" s="139">
        <v>200</v>
      </c>
      <c r="C1143" s="140" t="s">
        <v>1204</v>
      </c>
      <c r="D1143" s="141">
        <v>82815000</v>
      </c>
      <c r="E1143" s="142">
        <v>82653616.5</v>
      </c>
      <c r="F1143" s="143">
        <v>161383.5</v>
      </c>
      <c r="G1143" s="132"/>
    </row>
    <row r="1144" spans="1:7" ht="67.5">
      <c r="A1144" s="150" t="s">
        <v>1836</v>
      </c>
      <c r="B1144" s="139">
        <v>200</v>
      </c>
      <c r="C1144" s="140" t="s">
        <v>1205</v>
      </c>
      <c r="D1144" s="141">
        <v>1503000</v>
      </c>
      <c r="E1144" s="142">
        <v>1465726.5</v>
      </c>
      <c r="F1144" s="143">
        <v>37273.5</v>
      </c>
      <c r="G1144" s="132"/>
    </row>
    <row r="1145" spans="1:7" ht="12.75">
      <c r="A1145" s="138" t="s">
        <v>661</v>
      </c>
      <c r="B1145" s="139">
        <v>200</v>
      </c>
      <c r="C1145" s="140" t="s">
        <v>1206</v>
      </c>
      <c r="D1145" s="141">
        <v>1503000</v>
      </c>
      <c r="E1145" s="142">
        <v>1465726.5</v>
      </c>
      <c r="F1145" s="143">
        <v>37273.5</v>
      </c>
      <c r="G1145" s="132"/>
    </row>
    <row r="1146" spans="1:7" ht="22.5">
      <c r="A1146" s="138" t="s">
        <v>662</v>
      </c>
      <c r="B1146" s="139">
        <v>200</v>
      </c>
      <c r="C1146" s="140" t="s">
        <v>1207</v>
      </c>
      <c r="D1146" s="141">
        <v>1503000</v>
      </c>
      <c r="E1146" s="142">
        <v>1465726.5</v>
      </c>
      <c r="F1146" s="143">
        <v>37273.5</v>
      </c>
      <c r="G1146" s="132"/>
    </row>
    <row r="1147" spans="1:7" ht="22.5">
      <c r="A1147" s="144" t="s">
        <v>1539</v>
      </c>
      <c r="B1147" s="145">
        <v>200</v>
      </c>
      <c r="C1147" s="146" t="s">
        <v>1208</v>
      </c>
      <c r="D1147" s="147">
        <v>1503000</v>
      </c>
      <c r="E1147" s="130">
        <v>1465726.5</v>
      </c>
      <c r="F1147" s="148">
        <v>37273.5</v>
      </c>
      <c r="G1147" s="132"/>
    </row>
    <row r="1148" spans="1:7" ht="67.5">
      <c r="A1148" s="150" t="s">
        <v>691</v>
      </c>
      <c r="B1148" s="139">
        <v>200</v>
      </c>
      <c r="C1148" s="140" t="s">
        <v>1209</v>
      </c>
      <c r="D1148" s="141">
        <v>52200</v>
      </c>
      <c r="E1148" s="142">
        <v>23490</v>
      </c>
      <c r="F1148" s="143">
        <v>28710</v>
      </c>
      <c r="G1148" s="132"/>
    </row>
    <row r="1149" spans="1:7" ht="12.75">
      <c r="A1149" s="138" t="s">
        <v>661</v>
      </c>
      <c r="B1149" s="139">
        <v>200</v>
      </c>
      <c r="C1149" s="140" t="s">
        <v>1210</v>
      </c>
      <c r="D1149" s="141">
        <v>52200</v>
      </c>
      <c r="E1149" s="142">
        <v>23490</v>
      </c>
      <c r="F1149" s="143">
        <v>28710</v>
      </c>
      <c r="G1149" s="132"/>
    </row>
    <row r="1150" spans="1:7" ht="22.5">
      <c r="A1150" s="138" t="s">
        <v>662</v>
      </c>
      <c r="B1150" s="139">
        <v>200</v>
      </c>
      <c r="C1150" s="140" t="s">
        <v>1211</v>
      </c>
      <c r="D1150" s="141">
        <v>52200</v>
      </c>
      <c r="E1150" s="142">
        <v>23490</v>
      </c>
      <c r="F1150" s="143">
        <v>28710</v>
      </c>
      <c r="G1150" s="132"/>
    </row>
    <row r="1151" spans="1:7" ht="22.5">
      <c r="A1151" s="144" t="s">
        <v>1539</v>
      </c>
      <c r="B1151" s="145">
        <v>200</v>
      </c>
      <c r="C1151" s="146" t="s">
        <v>1212</v>
      </c>
      <c r="D1151" s="147">
        <v>52200</v>
      </c>
      <c r="E1151" s="130">
        <v>23490</v>
      </c>
      <c r="F1151" s="148">
        <v>28710</v>
      </c>
      <c r="G1151" s="132"/>
    </row>
    <row r="1152" spans="1:7" ht="78.75">
      <c r="A1152" s="150" t="s">
        <v>692</v>
      </c>
      <c r="B1152" s="139">
        <v>200</v>
      </c>
      <c r="C1152" s="140" t="s">
        <v>1213</v>
      </c>
      <c r="D1152" s="141">
        <v>17262700</v>
      </c>
      <c r="E1152" s="142">
        <v>17167300</v>
      </c>
      <c r="F1152" s="143">
        <v>95400</v>
      </c>
      <c r="G1152" s="132"/>
    </row>
    <row r="1153" spans="1:7" ht="22.5">
      <c r="A1153" s="138" t="s">
        <v>1755</v>
      </c>
      <c r="B1153" s="139">
        <v>200</v>
      </c>
      <c r="C1153" s="140" t="s">
        <v>1214</v>
      </c>
      <c r="D1153" s="141">
        <v>17262700</v>
      </c>
      <c r="E1153" s="142">
        <v>17167300</v>
      </c>
      <c r="F1153" s="143">
        <v>95400</v>
      </c>
      <c r="G1153" s="132"/>
    </row>
    <row r="1154" spans="1:7" ht="22.5">
      <c r="A1154" s="138" t="s">
        <v>656</v>
      </c>
      <c r="B1154" s="139">
        <v>200</v>
      </c>
      <c r="C1154" s="140" t="s">
        <v>1215</v>
      </c>
      <c r="D1154" s="141">
        <v>17262700</v>
      </c>
      <c r="E1154" s="142">
        <v>17167300</v>
      </c>
      <c r="F1154" s="143">
        <v>95400</v>
      </c>
      <c r="G1154" s="132"/>
    </row>
    <row r="1155" spans="1:7" ht="22.5">
      <c r="A1155" s="144" t="s">
        <v>1520</v>
      </c>
      <c r="B1155" s="145">
        <v>200</v>
      </c>
      <c r="C1155" s="146" t="s">
        <v>1216</v>
      </c>
      <c r="D1155" s="147">
        <v>17262700</v>
      </c>
      <c r="E1155" s="130">
        <v>17167300</v>
      </c>
      <c r="F1155" s="148">
        <v>95400</v>
      </c>
      <c r="G1155" s="132"/>
    </row>
    <row r="1156" spans="1:7" ht="146.25">
      <c r="A1156" s="150" t="s">
        <v>1909</v>
      </c>
      <c r="B1156" s="139">
        <v>200</v>
      </c>
      <c r="C1156" s="140" t="s">
        <v>1217</v>
      </c>
      <c r="D1156" s="141">
        <v>63653800</v>
      </c>
      <c r="E1156" s="142">
        <v>63653800</v>
      </c>
      <c r="F1156" s="143">
        <v>0</v>
      </c>
      <c r="G1156" s="132"/>
    </row>
    <row r="1157" spans="1:7" ht="22.5">
      <c r="A1157" s="138" t="s">
        <v>1755</v>
      </c>
      <c r="B1157" s="139">
        <v>200</v>
      </c>
      <c r="C1157" s="140" t="s">
        <v>1218</v>
      </c>
      <c r="D1157" s="141">
        <v>63495161.5</v>
      </c>
      <c r="E1157" s="142">
        <v>63495161.5</v>
      </c>
      <c r="F1157" s="143">
        <v>0</v>
      </c>
      <c r="G1157" s="132"/>
    </row>
    <row r="1158" spans="1:7" ht="22.5">
      <c r="A1158" s="138" t="s">
        <v>656</v>
      </c>
      <c r="B1158" s="139">
        <v>200</v>
      </c>
      <c r="C1158" s="140" t="s">
        <v>1219</v>
      </c>
      <c r="D1158" s="141">
        <v>63495161.5</v>
      </c>
      <c r="E1158" s="142">
        <v>63495161.5</v>
      </c>
      <c r="F1158" s="143">
        <v>0</v>
      </c>
      <c r="G1158" s="132"/>
    </row>
    <row r="1159" spans="1:7" ht="22.5">
      <c r="A1159" s="144" t="s">
        <v>1520</v>
      </c>
      <c r="B1159" s="145">
        <v>200</v>
      </c>
      <c r="C1159" s="146" t="s">
        <v>1220</v>
      </c>
      <c r="D1159" s="147">
        <v>63495161.5</v>
      </c>
      <c r="E1159" s="130">
        <v>63495161.5</v>
      </c>
      <c r="F1159" s="148">
        <v>0</v>
      </c>
      <c r="G1159" s="132"/>
    </row>
    <row r="1160" spans="1:7" ht="12.75">
      <c r="A1160" s="138" t="s">
        <v>661</v>
      </c>
      <c r="B1160" s="139">
        <v>200</v>
      </c>
      <c r="C1160" s="140" t="s">
        <v>1221</v>
      </c>
      <c r="D1160" s="141">
        <v>158638.5</v>
      </c>
      <c r="E1160" s="142">
        <v>158638.5</v>
      </c>
      <c r="F1160" s="143">
        <v>0</v>
      </c>
      <c r="G1160" s="132"/>
    </row>
    <row r="1161" spans="1:7" ht="22.5">
      <c r="A1161" s="138" t="s">
        <v>662</v>
      </c>
      <c r="B1161" s="139">
        <v>200</v>
      </c>
      <c r="C1161" s="140" t="s">
        <v>1222</v>
      </c>
      <c r="D1161" s="141">
        <v>158638.5</v>
      </c>
      <c r="E1161" s="142">
        <v>158638.5</v>
      </c>
      <c r="F1161" s="143">
        <v>0</v>
      </c>
      <c r="G1161" s="132"/>
    </row>
    <row r="1162" spans="1:7" ht="22.5">
      <c r="A1162" s="144" t="s">
        <v>1539</v>
      </c>
      <c r="B1162" s="145">
        <v>200</v>
      </c>
      <c r="C1162" s="146" t="s">
        <v>1223</v>
      </c>
      <c r="D1162" s="147">
        <v>158638.5</v>
      </c>
      <c r="E1162" s="130">
        <v>158638.5</v>
      </c>
      <c r="F1162" s="148">
        <v>0</v>
      </c>
      <c r="G1162" s="132"/>
    </row>
    <row r="1163" spans="1:7" ht="67.5">
      <c r="A1163" s="150" t="s">
        <v>1910</v>
      </c>
      <c r="B1163" s="139">
        <v>200</v>
      </c>
      <c r="C1163" s="140" t="s">
        <v>1224</v>
      </c>
      <c r="D1163" s="141">
        <v>343300</v>
      </c>
      <c r="E1163" s="142">
        <v>343300</v>
      </c>
      <c r="F1163" s="143">
        <v>0</v>
      </c>
      <c r="G1163" s="132"/>
    </row>
    <row r="1164" spans="1:7" ht="22.5">
      <c r="A1164" s="138" t="s">
        <v>1755</v>
      </c>
      <c r="B1164" s="139">
        <v>200</v>
      </c>
      <c r="C1164" s="140" t="s">
        <v>1007</v>
      </c>
      <c r="D1164" s="141">
        <v>28800</v>
      </c>
      <c r="E1164" s="142">
        <v>28800</v>
      </c>
      <c r="F1164" s="143">
        <v>0</v>
      </c>
      <c r="G1164" s="132"/>
    </row>
    <row r="1165" spans="1:7" ht="22.5">
      <c r="A1165" s="138" t="s">
        <v>656</v>
      </c>
      <c r="B1165" s="139">
        <v>200</v>
      </c>
      <c r="C1165" s="140" t="s">
        <v>1008</v>
      </c>
      <c r="D1165" s="141">
        <v>28800</v>
      </c>
      <c r="E1165" s="142">
        <v>28800</v>
      </c>
      <c r="F1165" s="143">
        <v>0</v>
      </c>
      <c r="G1165" s="132"/>
    </row>
    <row r="1166" spans="1:7" ht="22.5">
      <c r="A1166" s="144" t="s">
        <v>1520</v>
      </c>
      <c r="B1166" s="145">
        <v>200</v>
      </c>
      <c r="C1166" s="146" t="s">
        <v>1009</v>
      </c>
      <c r="D1166" s="147">
        <v>28800</v>
      </c>
      <c r="E1166" s="130">
        <v>28800</v>
      </c>
      <c r="F1166" s="148">
        <v>0</v>
      </c>
      <c r="G1166" s="132"/>
    </row>
    <row r="1167" spans="1:7" ht="22.5">
      <c r="A1167" s="138" t="s">
        <v>664</v>
      </c>
      <c r="B1167" s="139">
        <v>200</v>
      </c>
      <c r="C1167" s="140" t="s">
        <v>1010</v>
      </c>
      <c r="D1167" s="141">
        <v>314500</v>
      </c>
      <c r="E1167" s="142">
        <v>314500</v>
      </c>
      <c r="F1167" s="143">
        <v>0</v>
      </c>
      <c r="G1167" s="132"/>
    </row>
    <row r="1168" spans="1:7" ht="12.75">
      <c r="A1168" s="138" t="s">
        <v>666</v>
      </c>
      <c r="B1168" s="139">
        <v>200</v>
      </c>
      <c r="C1168" s="140" t="s">
        <v>1011</v>
      </c>
      <c r="D1168" s="141">
        <v>314500</v>
      </c>
      <c r="E1168" s="142">
        <v>314500</v>
      </c>
      <c r="F1168" s="143">
        <v>0</v>
      </c>
      <c r="G1168" s="132"/>
    </row>
    <row r="1169" spans="1:7" ht="12.75">
      <c r="A1169" s="144" t="s">
        <v>1670</v>
      </c>
      <c r="B1169" s="145">
        <v>200</v>
      </c>
      <c r="C1169" s="146" t="s">
        <v>1012</v>
      </c>
      <c r="D1169" s="147">
        <v>314500</v>
      </c>
      <c r="E1169" s="130">
        <v>314500</v>
      </c>
      <c r="F1169" s="148">
        <v>0</v>
      </c>
      <c r="G1169" s="132"/>
    </row>
    <row r="1170" spans="1:7" ht="45">
      <c r="A1170" s="150" t="s">
        <v>1476</v>
      </c>
      <c r="B1170" s="139">
        <v>200</v>
      </c>
      <c r="C1170" s="140" t="s">
        <v>1013</v>
      </c>
      <c r="D1170" s="141">
        <v>11383100</v>
      </c>
      <c r="E1170" s="142">
        <v>8209821.92</v>
      </c>
      <c r="F1170" s="143">
        <v>3173278.08</v>
      </c>
      <c r="G1170" s="132"/>
    </row>
    <row r="1171" spans="1:7" ht="90">
      <c r="A1171" s="150" t="s">
        <v>1911</v>
      </c>
      <c r="B1171" s="139">
        <v>200</v>
      </c>
      <c r="C1171" s="140" t="s">
        <v>1014</v>
      </c>
      <c r="D1171" s="141">
        <v>1861600</v>
      </c>
      <c r="E1171" s="142">
        <v>1472076.5</v>
      </c>
      <c r="F1171" s="143">
        <v>389523.5</v>
      </c>
      <c r="G1171" s="132"/>
    </row>
    <row r="1172" spans="1:7" ht="12.75">
      <c r="A1172" s="138" t="s">
        <v>661</v>
      </c>
      <c r="B1172" s="139">
        <v>200</v>
      </c>
      <c r="C1172" s="140" t="s">
        <v>1015</v>
      </c>
      <c r="D1172" s="141">
        <v>1861600</v>
      </c>
      <c r="E1172" s="142">
        <v>1472076.5</v>
      </c>
      <c r="F1172" s="143">
        <v>389523.5</v>
      </c>
      <c r="G1172" s="132"/>
    </row>
    <row r="1173" spans="1:7" ht="22.5">
      <c r="A1173" s="138" t="s">
        <v>662</v>
      </c>
      <c r="B1173" s="139">
        <v>200</v>
      </c>
      <c r="C1173" s="140" t="s">
        <v>1016</v>
      </c>
      <c r="D1173" s="141">
        <v>409600</v>
      </c>
      <c r="E1173" s="142">
        <v>299476.5</v>
      </c>
      <c r="F1173" s="143">
        <v>110123.5</v>
      </c>
      <c r="G1173" s="132"/>
    </row>
    <row r="1174" spans="1:7" ht="22.5">
      <c r="A1174" s="144" t="s">
        <v>1539</v>
      </c>
      <c r="B1174" s="145">
        <v>200</v>
      </c>
      <c r="C1174" s="146" t="s">
        <v>1017</v>
      </c>
      <c r="D1174" s="147">
        <v>159600</v>
      </c>
      <c r="E1174" s="130">
        <v>102476.5</v>
      </c>
      <c r="F1174" s="148">
        <v>57123.5</v>
      </c>
      <c r="G1174" s="132"/>
    </row>
    <row r="1175" spans="1:7" ht="22.5">
      <c r="A1175" s="144" t="s">
        <v>668</v>
      </c>
      <c r="B1175" s="145">
        <v>200</v>
      </c>
      <c r="C1175" s="146" t="s">
        <v>1018</v>
      </c>
      <c r="D1175" s="147">
        <v>250000</v>
      </c>
      <c r="E1175" s="130">
        <v>197000</v>
      </c>
      <c r="F1175" s="148">
        <v>53000</v>
      </c>
      <c r="G1175" s="132"/>
    </row>
    <row r="1176" spans="1:7" ht="12.75">
      <c r="A1176" s="144" t="s">
        <v>1719</v>
      </c>
      <c r="B1176" s="145">
        <v>200</v>
      </c>
      <c r="C1176" s="146" t="s">
        <v>1019</v>
      </c>
      <c r="D1176" s="147">
        <v>1452000</v>
      </c>
      <c r="E1176" s="130">
        <v>1172600</v>
      </c>
      <c r="F1176" s="148">
        <v>279400</v>
      </c>
      <c r="G1176" s="132"/>
    </row>
    <row r="1177" spans="1:7" ht="78.75">
      <c r="A1177" s="150" t="s">
        <v>1446</v>
      </c>
      <c r="B1177" s="139">
        <v>200</v>
      </c>
      <c r="C1177" s="140" t="s">
        <v>1020</v>
      </c>
      <c r="D1177" s="141">
        <v>9521500</v>
      </c>
      <c r="E1177" s="142">
        <v>6737745.42</v>
      </c>
      <c r="F1177" s="143">
        <v>2783754.58</v>
      </c>
      <c r="G1177" s="132"/>
    </row>
    <row r="1178" spans="1:7" ht="22.5">
      <c r="A1178" s="138" t="s">
        <v>1755</v>
      </c>
      <c r="B1178" s="139">
        <v>200</v>
      </c>
      <c r="C1178" s="140" t="s">
        <v>1021</v>
      </c>
      <c r="D1178" s="141">
        <v>9521500</v>
      </c>
      <c r="E1178" s="142">
        <v>6737745.42</v>
      </c>
      <c r="F1178" s="143">
        <v>2783754.58</v>
      </c>
      <c r="G1178" s="132"/>
    </row>
    <row r="1179" spans="1:7" ht="22.5">
      <c r="A1179" s="138" t="s">
        <v>656</v>
      </c>
      <c r="B1179" s="139">
        <v>200</v>
      </c>
      <c r="C1179" s="140" t="s">
        <v>1022</v>
      </c>
      <c r="D1179" s="141">
        <v>9521500</v>
      </c>
      <c r="E1179" s="142">
        <v>6737745.42</v>
      </c>
      <c r="F1179" s="143">
        <v>2783754.58</v>
      </c>
      <c r="G1179" s="132"/>
    </row>
    <row r="1180" spans="1:7" ht="22.5">
      <c r="A1180" s="144" t="s">
        <v>1520</v>
      </c>
      <c r="B1180" s="145">
        <v>200</v>
      </c>
      <c r="C1180" s="146" t="s">
        <v>1023</v>
      </c>
      <c r="D1180" s="147">
        <v>9521500</v>
      </c>
      <c r="E1180" s="130">
        <v>6737745.42</v>
      </c>
      <c r="F1180" s="148">
        <v>2783754.58</v>
      </c>
      <c r="G1180" s="132"/>
    </row>
    <row r="1181" spans="1:7" ht="12.75">
      <c r="A1181" s="138" t="s">
        <v>1876</v>
      </c>
      <c r="B1181" s="139">
        <v>200</v>
      </c>
      <c r="C1181" s="140" t="s">
        <v>1024</v>
      </c>
      <c r="D1181" s="141">
        <v>10346700</v>
      </c>
      <c r="E1181" s="142">
        <v>9762712.89</v>
      </c>
      <c r="F1181" s="143">
        <v>583987.11</v>
      </c>
      <c r="G1181" s="132"/>
    </row>
    <row r="1182" spans="1:7" ht="33.75">
      <c r="A1182" s="138" t="s">
        <v>1634</v>
      </c>
      <c r="B1182" s="139">
        <v>200</v>
      </c>
      <c r="C1182" s="140" t="s">
        <v>1025</v>
      </c>
      <c r="D1182" s="141">
        <v>4660000</v>
      </c>
      <c r="E1182" s="142">
        <v>4660000</v>
      </c>
      <c r="F1182" s="143">
        <v>0</v>
      </c>
      <c r="G1182" s="132"/>
    </row>
    <row r="1183" spans="1:7" ht="12.75">
      <c r="A1183" s="138" t="s">
        <v>661</v>
      </c>
      <c r="B1183" s="139">
        <v>200</v>
      </c>
      <c r="C1183" s="140" t="s">
        <v>1026</v>
      </c>
      <c r="D1183" s="141">
        <v>4660000</v>
      </c>
      <c r="E1183" s="142">
        <v>4660000</v>
      </c>
      <c r="F1183" s="143">
        <v>0</v>
      </c>
      <c r="G1183" s="132"/>
    </row>
    <row r="1184" spans="1:7" ht="22.5">
      <c r="A1184" s="138" t="s">
        <v>662</v>
      </c>
      <c r="B1184" s="139">
        <v>200</v>
      </c>
      <c r="C1184" s="140" t="s">
        <v>1027</v>
      </c>
      <c r="D1184" s="141">
        <v>4660000</v>
      </c>
      <c r="E1184" s="142">
        <v>4660000</v>
      </c>
      <c r="F1184" s="143">
        <v>0</v>
      </c>
      <c r="G1184" s="132"/>
    </row>
    <row r="1185" spans="1:7" ht="22.5">
      <c r="A1185" s="144" t="s">
        <v>668</v>
      </c>
      <c r="B1185" s="145">
        <v>200</v>
      </c>
      <c r="C1185" s="146" t="s">
        <v>1028</v>
      </c>
      <c r="D1185" s="147">
        <v>4660000</v>
      </c>
      <c r="E1185" s="130">
        <v>4660000</v>
      </c>
      <c r="F1185" s="148">
        <v>0</v>
      </c>
      <c r="G1185" s="132"/>
    </row>
    <row r="1186" spans="1:7" ht="33.75">
      <c r="A1186" s="138" t="s">
        <v>265</v>
      </c>
      <c r="B1186" s="139">
        <v>200</v>
      </c>
      <c r="C1186" s="140" t="s">
        <v>1511</v>
      </c>
      <c r="D1186" s="141">
        <v>5686700</v>
      </c>
      <c r="E1186" s="142">
        <v>5102712.89</v>
      </c>
      <c r="F1186" s="143">
        <v>583987.11</v>
      </c>
      <c r="G1186" s="132"/>
    </row>
    <row r="1187" spans="1:7" ht="12.75">
      <c r="A1187" s="138" t="s">
        <v>661</v>
      </c>
      <c r="B1187" s="139">
        <v>200</v>
      </c>
      <c r="C1187" s="140" t="s">
        <v>1512</v>
      </c>
      <c r="D1187" s="141">
        <v>5686700</v>
      </c>
      <c r="E1187" s="142">
        <v>5102712.89</v>
      </c>
      <c r="F1187" s="143">
        <v>583987.11</v>
      </c>
      <c r="G1187" s="132"/>
    </row>
    <row r="1188" spans="1:7" ht="22.5">
      <c r="A1188" s="138" t="s">
        <v>662</v>
      </c>
      <c r="B1188" s="139">
        <v>200</v>
      </c>
      <c r="C1188" s="140" t="s">
        <v>1513</v>
      </c>
      <c r="D1188" s="141">
        <v>5686700</v>
      </c>
      <c r="E1188" s="142">
        <v>5102712.89</v>
      </c>
      <c r="F1188" s="143">
        <v>583987.11</v>
      </c>
      <c r="G1188" s="132"/>
    </row>
    <row r="1189" spans="1:7" ht="22.5">
      <c r="A1189" s="144" t="s">
        <v>668</v>
      </c>
      <c r="B1189" s="145">
        <v>200</v>
      </c>
      <c r="C1189" s="146" t="s">
        <v>1514</v>
      </c>
      <c r="D1189" s="147">
        <v>5686700</v>
      </c>
      <c r="E1189" s="130">
        <v>5102712.89</v>
      </c>
      <c r="F1189" s="148">
        <v>583987.11</v>
      </c>
      <c r="G1189" s="132"/>
    </row>
    <row r="1190" spans="1:7" ht="12.75">
      <c r="A1190" s="138" t="s">
        <v>537</v>
      </c>
      <c r="B1190" s="139">
        <v>200</v>
      </c>
      <c r="C1190" s="140" t="s">
        <v>1029</v>
      </c>
      <c r="D1190" s="141">
        <v>7438500</v>
      </c>
      <c r="E1190" s="142">
        <v>7438500</v>
      </c>
      <c r="F1190" s="143">
        <v>0</v>
      </c>
      <c r="G1190" s="132"/>
    </row>
    <row r="1191" spans="1:7" ht="33.75">
      <c r="A1191" s="138" t="s">
        <v>1843</v>
      </c>
      <c r="B1191" s="139">
        <v>200</v>
      </c>
      <c r="C1191" s="140" t="s">
        <v>1030</v>
      </c>
      <c r="D1191" s="141">
        <v>7438500</v>
      </c>
      <c r="E1191" s="142">
        <v>7438500</v>
      </c>
      <c r="F1191" s="143">
        <v>0</v>
      </c>
      <c r="G1191" s="132"/>
    </row>
    <row r="1192" spans="1:7" ht="45">
      <c r="A1192" s="138" t="s">
        <v>279</v>
      </c>
      <c r="B1192" s="139">
        <v>200</v>
      </c>
      <c r="C1192" s="140" t="s">
        <v>280</v>
      </c>
      <c r="D1192" s="141">
        <v>813934</v>
      </c>
      <c r="E1192" s="142">
        <v>813934</v>
      </c>
      <c r="F1192" s="143">
        <v>0</v>
      </c>
      <c r="G1192" s="132"/>
    </row>
    <row r="1193" spans="1:7" ht="22.5">
      <c r="A1193" s="138" t="s">
        <v>101</v>
      </c>
      <c r="B1193" s="139">
        <v>200</v>
      </c>
      <c r="C1193" s="140" t="s">
        <v>281</v>
      </c>
      <c r="D1193" s="141">
        <v>813934</v>
      </c>
      <c r="E1193" s="142">
        <v>813934</v>
      </c>
      <c r="F1193" s="143">
        <v>0</v>
      </c>
      <c r="G1193" s="132"/>
    </row>
    <row r="1194" spans="1:7" ht="12.75">
      <c r="A1194" s="138" t="s">
        <v>103</v>
      </c>
      <c r="B1194" s="139">
        <v>200</v>
      </c>
      <c r="C1194" s="140" t="s">
        <v>282</v>
      </c>
      <c r="D1194" s="141">
        <v>813934</v>
      </c>
      <c r="E1194" s="142">
        <v>813934</v>
      </c>
      <c r="F1194" s="143">
        <v>0</v>
      </c>
      <c r="G1194" s="132"/>
    </row>
    <row r="1195" spans="1:7" ht="22.5">
      <c r="A1195" s="144" t="s">
        <v>71</v>
      </c>
      <c r="B1195" s="145">
        <v>200</v>
      </c>
      <c r="C1195" s="146" t="s">
        <v>283</v>
      </c>
      <c r="D1195" s="147">
        <v>813934</v>
      </c>
      <c r="E1195" s="130">
        <v>813934</v>
      </c>
      <c r="F1195" s="148">
        <v>0</v>
      </c>
      <c r="G1195" s="132"/>
    </row>
    <row r="1196" spans="1:7" ht="33.75">
      <c r="A1196" s="138" t="s">
        <v>228</v>
      </c>
      <c r="B1196" s="139">
        <v>200</v>
      </c>
      <c r="C1196" s="140" t="s">
        <v>1031</v>
      </c>
      <c r="D1196" s="141">
        <v>6624566</v>
      </c>
      <c r="E1196" s="142">
        <v>6624566</v>
      </c>
      <c r="F1196" s="143">
        <v>0</v>
      </c>
      <c r="G1196" s="132"/>
    </row>
    <row r="1197" spans="1:7" ht="22.5">
      <c r="A1197" s="138" t="s">
        <v>101</v>
      </c>
      <c r="B1197" s="139">
        <v>200</v>
      </c>
      <c r="C1197" s="140" t="s">
        <v>73</v>
      </c>
      <c r="D1197" s="141">
        <v>6624566</v>
      </c>
      <c r="E1197" s="142">
        <v>6624566</v>
      </c>
      <c r="F1197" s="143">
        <v>0</v>
      </c>
      <c r="G1197" s="132"/>
    </row>
    <row r="1198" spans="1:7" ht="12.75">
      <c r="A1198" s="138" t="s">
        <v>103</v>
      </c>
      <c r="B1198" s="139">
        <v>200</v>
      </c>
      <c r="C1198" s="140" t="s">
        <v>74</v>
      </c>
      <c r="D1198" s="141">
        <v>6624566</v>
      </c>
      <c r="E1198" s="142">
        <v>6624566</v>
      </c>
      <c r="F1198" s="143">
        <v>0</v>
      </c>
      <c r="G1198" s="132"/>
    </row>
    <row r="1199" spans="1:7" ht="22.5">
      <c r="A1199" s="144" t="s">
        <v>71</v>
      </c>
      <c r="B1199" s="145">
        <v>200</v>
      </c>
      <c r="C1199" s="146" t="s">
        <v>75</v>
      </c>
      <c r="D1199" s="147">
        <v>6624566</v>
      </c>
      <c r="E1199" s="130">
        <v>6624566</v>
      </c>
      <c r="F1199" s="148">
        <v>0</v>
      </c>
      <c r="G1199" s="132"/>
    </row>
    <row r="1200" spans="1:7" ht="22.5">
      <c r="A1200" s="138" t="s">
        <v>830</v>
      </c>
      <c r="B1200" s="139">
        <v>200</v>
      </c>
      <c r="C1200" s="140" t="s">
        <v>831</v>
      </c>
      <c r="D1200" s="141">
        <v>126391116.33</v>
      </c>
      <c r="E1200" s="142">
        <v>121503765.59</v>
      </c>
      <c r="F1200" s="143">
        <v>4887350.74</v>
      </c>
      <c r="G1200" s="132"/>
    </row>
    <row r="1201" spans="1:7" ht="12.75">
      <c r="A1201" s="138" t="s">
        <v>1794</v>
      </c>
      <c r="B1201" s="139">
        <v>200</v>
      </c>
      <c r="C1201" s="140" t="s">
        <v>832</v>
      </c>
      <c r="D1201" s="141">
        <v>126391116.33</v>
      </c>
      <c r="E1201" s="142">
        <v>121503765.59</v>
      </c>
      <c r="F1201" s="143">
        <v>4887350.74</v>
      </c>
      <c r="G1201" s="132"/>
    </row>
    <row r="1202" spans="1:7" ht="22.5">
      <c r="A1202" s="138" t="s">
        <v>1732</v>
      </c>
      <c r="B1202" s="139">
        <v>200</v>
      </c>
      <c r="C1202" s="140" t="s">
        <v>833</v>
      </c>
      <c r="D1202" s="141">
        <v>126003316.33</v>
      </c>
      <c r="E1202" s="142">
        <v>121115965.59</v>
      </c>
      <c r="F1202" s="143">
        <v>4887350.74</v>
      </c>
      <c r="G1202" s="132"/>
    </row>
    <row r="1203" spans="1:7" ht="45">
      <c r="A1203" s="138" t="s">
        <v>1764</v>
      </c>
      <c r="B1203" s="139">
        <v>200</v>
      </c>
      <c r="C1203" s="140" t="s">
        <v>834</v>
      </c>
      <c r="D1203" s="141">
        <v>126003316.33</v>
      </c>
      <c r="E1203" s="142">
        <v>121115965.59</v>
      </c>
      <c r="F1203" s="143">
        <v>4887350.74</v>
      </c>
      <c r="G1203" s="132"/>
    </row>
    <row r="1204" spans="1:7" ht="12.75">
      <c r="A1204" s="138" t="s">
        <v>956</v>
      </c>
      <c r="B1204" s="139">
        <v>200</v>
      </c>
      <c r="C1204" s="140" t="s">
        <v>835</v>
      </c>
      <c r="D1204" s="141">
        <v>46674469.33</v>
      </c>
      <c r="E1204" s="142">
        <v>46422791.1</v>
      </c>
      <c r="F1204" s="143">
        <v>251678.23</v>
      </c>
      <c r="G1204" s="132"/>
    </row>
    <row r="1205" spans="1:7" ht="33.75">
      <c r="A1205" s="138" t="s">
        <v>654</v>
      </c>
      <c r="B1205" s="139">
        <v>200</v>
      </c>
      <c r="C1205" s="140" t="s">
        <v>836</v>
      </c>
      <c r="D1205" s="141">
        <v>37924757</v>
      </c>
      <c r="E1205" s="142">
        <v>37924756.27</v>
      </c>
      <c r="F1205" s="143">
        <v>0.73</v>
      </c>
      <c r="G1205" s="132"/>
    </row>
    <row r="1206" spans="1:7" ht="12.75">
      <c r="A1206" s="138" t="s">
        <v>659</v>
      </c>
      <c r="B1206" s="139">
        <v>200</v>
      </c>
      <c r="C1206" s="140" t="s">
        <v>837</v>
      </c>
      <c r="D1206" s="141">
        <v>28707310</v>
      </c>
      <c r="E1206" s="142">
        <v>28707310</v>
      </c>
      <c r="F1206" s="143">
        <v>0</v>
      </c>
      <c r="G1206" s="132"/>
    </row>
    <row r="1207" spans="1:7" ht="12.75">
      <c r="A1207" s="144" t="s">
        <v>1757</v>
      </c>
      <c r="B1207" s="145">
        <v>200</v>
      </c>
      <c r="C1207" s="146" t="s">
        <v>838</v>
      </c>
      <c r="D1207" s="147">
        <v>21415461</v>
      </c>
      <c r="E1207" s="130">
        <v>21415461</v>
      </c>
      <c r="F1207" s="148">
        <v>0</v>
      </c>
      <c r="G1207" s="132"/>
    </row>
    <row r="1208" spans="1:7" ht="12.75">
      <c r="A1208" s="144" t="s">
        <v>1758</v>
      </c>
      <c r="B1208" s="145">
        <v>200</v>
      </c>
      <c r="C1208" s="146" t="s">
        <v>839</v>
      </c>
      <c r="D1208" s="147">
        <v>1529669</v>
      </c>
      <c r="E1208" s="130">
        <v>1529669</v>
      </c>
      <c r="F1208" s="148">
        <v>0</v>
      </c>
      <c r="G1208" s="132"/>
    </row>
    <row r="1209" spans="1:7" ht="22.5">
      <c r="A1209" s="144" t="s">
        <v>1759</v>
      </c>
      <c r="B1209" s="145">
        <v>200</v>
      </c>
      <c r="C1209" s="146" t="s">
        <v>840</v>
      </c>
      <c r="D1209" s="147">
        <v>5762180</v>
      </c>
      <c r="E1209" s="130">
        <v>5762180</v>
      </c>
      <c r="F1209" s="148">
        <v>0</v>
      </c>
      <c r="G1209" s="132"/>
    </row>
    <row r="1210" spans="1:7" ht="12.75">
      <c r="A1210" s="138" t="s">
        <v>655</v>
      </c>
      <c r="B1210" s="139">
        <v>200</v>
      </c>
      <c r="C1210" s="140" t="s">
        <v>841</v>
      </c>
      <c r="D1210" s="141">
        <v>9217447</v>
      </c>
      <c r="E1210" s="142">
        <v>9217446.27</v>
      </c>
      <c r="F1210" s="143">
        <v>0.73</v>
      </c>
      <c r="G1210" s="132"/>
    </row>
    <row r="1211" spans="1:7" ht="12.75">
      <c r="A1211" s="144" t="s">
        <v>982</v>
      </c>
      <c r="B1211" s="145">
        <v>200</v>
      </c>
      <c r="C1211" s="146" t="s">
        <v>842</v>
      </c>
      <c r="D1211" s="147">
        <v>6776441</v>
      </c>
      <c r="E1211" s="130">
        <v>6776441</v>
      </c>
      <c r="F1211" s="148">
        <v>0</v>
      </c>
      <c r="G1211" s="132"/>
    </row>
    <row r="1212" spans="1:7" ht="22.5">
      <c r="A1212" s="144" t="s">
        <v>1877</v>
      </c>
      <c r="B1212" s="145">
        <v>200</v>
      </c>
      <c r="C1212" s="146" t="s">
        <v>843</v>
      </c>
      <c r="D1212" s="147">
        <v>585116</v>
      </c>
      <c r="E1212" s="130">
        <v>585115.27</v>
      </c>
      <c r="F1212" s="148">
        <v>0.73</v>
      </c>
      <c r="G1212" s="132"/>
    </row>
    <row r="1213" spans="1:7" ht="33.75">
      <c r="A1213" s="144" t="s">
        <v>983</v>
      </c>
      <c r="B1213" s="145">
        <v>200</v>
      </c>
      <c r="C1213" s="146" t="s">
        <v>844</v>
      </c>
      <c r="D1213" s="147">
        <v>1855890</v>
      </c>
      <c r="E1213" s="130">
        <v>1855890</v>
      </c>
      <c r="F1213" s="148">
        <v>0</v>
      </c>
      <c r="G1213" s="132"/>
    </row>
    <row r="1214" spans="1:7" ht="22.5">
      <c r="A1214" s="138" t="s">
        <v>1755</v>
      </c>
      <c r="B1214" s="139">
        <v>200</v>
      </c>
      <c r="C1214" s="140" t="s">
        <v>845</v>
      </c>
      <c r="D1214" s="141">
        <v>8736724.33</v>
      </c>
      <c r="E1214" s="142">
        <v>8487697.81</v>
      </c>
      <c r="F1214" s="143">
        <v>249026.52</v>
      </c>
      <c r="G1214" s="132"/>
    </row>
    <row r="1215" spans="1:7" ht="22.5">
      <c r="A1215" s="138" t="s">
        <v>656</v>
      </c>
      <c r="B1215" s="139">
        <v>200</v>
      </c>
      <c r="C1215" s="140" t="s">
        <v>846</v>
      </c>
      <c r="D1215" s="141">
        <v>8736724.33</v>
      </c>
      <c r="E1215" s="142">
        <v>8487697.81</v>
      </c>
      <c r="F1215" s="143">
        <v>249026.52</v>
      </c>
      <c r="G1215" s="132"/>
    </row>
    <row r="1216" spans="1:7" ht="22.5">
      <c r="A1216" s="144" t="s">
        <v>1520</v>
      </c>
      <c r="B1216" s="145">
        <v>200</v>
      </c>
      <c r="C1216" s="146" t="s">
        <v>847</v>
      </c>
      <c r="D1216" s="147">
        <v>8736724.33</v>
      </c>
      <c r="E1216" s="130">
        <v>8487697.81</v>
      </c>
      <c r="F1216" s="148">
        <v>249026.52</v>
      </c>
      <c r="G1216" s="132"/>
    </row>
    <row r="1217" spans="1:7" ht="12.75">
      <c r="A1217" s="138" t="s">
        <v>657</v>
      </c>
      <c r="B1217" s="139">
        <v>200</v>
      </c>
      <c r="C1217" s="140" t="s">
        <v>848</v>
      </c>
      <c r="D1217" s="141">
        <v>12988</v>
      </c>
      <c r="E1217" s="142">
        <v>10337.02</v>
      </c>
      <c r="F1217" s="143">
        <v>2650.98</v>
      </c>
      <c r="G1217" s="132"/>
    </row>
    <row r="1218" spans="1:7" ht="12.75">
      <c r="A1218" s="138" t="s">
        <v>658</v>
      </c>
      <c r="B1218" s="139">
        <v>200</v>
      </c>
      <c r="C1218" s="140" t="s">
        <v>849</v>
      </c>
      <c r="D1218" s="141">
        <v>12988</v>
      </c>
      <c r="E1218" s="142">
        <v>10337.02</v>
      </c>
      <c r="F1218" s="143">
        <v>2650.98</v>
      </c>
      <c r="G1218" s="132"/>
    </row>
    <row r="1219" spans="1:7" ht="12.75">
      <c r="A1219" s="144" t="s">
        <v>1718</v>
      </c>
      <c r="B1219" s="145">
        <v>200</v>
      </c>
      <c r="C1219" s="146" t="s">
        <v>850</v>
      </c>
      <c r="D1219" s="147">
        <v>12850</v>
      </c>
      <c r="E1219" s="130">
        <v>10200</v>
      </c>
      <c r="F1219" s="148">
        <v>2650</v>
      </c>
      <c r="G1219" s="132"/>
    </row>
    <row r="1220" spans="1:7" ht="12.75">
      <c r="A1220" s="144" t="s">
        <v>1993</v>
      </c>
      <c r="B1220" s="145">
        <v>200</v>
      </c>
      <c r="C1220" s="146" t="s">
        <v>851</v>
      </c>
      <c r="D1220" s="147">
        <v>138</v>
      </c>
      <c r="E1220" s="130">
        <v>137.02</v>
      </c>
      <c r="F1220" s="148">
        <v>0.98</v>
      </c>
      <c r="G1220" s="132"/>
    </row>
    <row r="1221" spans="1:7" ht="45">
      <c r="A1221" s="150" t="s">
        <v>1473</v>
      </c>
      <c r="B1221" s="139">
        <v>200</v>
      </c>
      <c r="C1221" s="140" t="s">
        <v>852</v>
      </c>
      <c r="D1221" s="141">
        <v>2538368</v>
      </c>
      <c r="E1221" s="142">
        <v>2538368</v>
      </c>
      <c r="F1221" s="143">
        <v>0</v>
      </c>
      <c r="G1221" s="132"/>
    </row>
    <row r="1222" spans="1:7" ht="33.75">
      <c r="A1222" s="138" t="s">
        <v>654</v>
      </c>
      <c r="B1222" s="139">
        <v>200</v>
      </c>
      <c r="C1222" s="140" t="s">
        <v>853</v>
      </c>
      <c r="D1222" s="141">
        <v>2538368</v>
      </c>
      <c r="E1222" s="142">
        <v>2538368</v>
      </c>
      <c r="F1222" s="143">
        <v>0</v>
      </c>
      <c r="G1222" s="132"/>
    </row>
    <row r="1223" spans="1:7" ht="12.75">
      <c r="A1223" s="138" t="s">
        <v>655</v>
      </c>
      <c r="B1223" s="139">
        <v>200</v>
      </c>
      <c r="C1223" s="140" t="s">
        <v>854</v>
      </c>
      <c r="D1223" s="141">
        <v>2538368</v>
      </c>
      <c r="E1223" s="142">
        <v>2538368</v>
      </c>
      <c r="F1223" s="143">
        <v>0</v>
      </c>
      <c r="G1223" s="132"/>
    </row>
    <row r="1224" spans="1:7" ht="12.75">
      <c r="A1224" s="144" t="s">
        <v>982</v>
      </c>
      <c r="B1224" s="145">
        <v>200</v>
      </c>
      <c r="C1224" s="146" t="s">
        <v>855</v>
      </c>
      <c r="D1224" s="147">
        <v>1998626</v>
      </c>
      <c r="E1224" s="130">
        <v>1998626</v>
      </c>
      <c r="F1224" s="148">
        <v>0</v>
      </c>
      <c r="G1224" s="132"/>
    </row>
    <row r="1225" spans="1:7" ht="33.75">
      <c r="A1225" s="144" t="s">
        <v>983</v>
      </c>
      <c r="B1225" s="145">
        <v>200</v>
      </c>
      <c r="C1225" s="146" t="s">
        <v>856</v>
      </c>
      <c r="D1225" s="147">
        <v>539742</v>
      </c>
      <c r="E1225" s="130">
        <v>539742</v>
      </c>
      <c r="F1225" s="148">
        <v>0</v>
      </c>
      <c r="G1225" s="132"/>
    </row>
    <row r="1226" spans="1:7" ht="22.5">
      <c r="A1226" s="138" t="s">
        <v>651</v>
      </c>
      <c r="B1226" s="139">
        <v>200</v>
      </c>
      <c r="C1226" s="140" t="s">
        <v>857</v>
      </c>
      <c r="D1226" s="141">
        <v>40284879</v>
      </c>
      <c r="E1226" s="142">
        <v>37257542.33</v>
      </c>
      <c r="F1226" s="143">
        <v>3027336.67</v>
      </c>
      <c r="G1226" s="132"/>
    </row>
    <row r="1227" spans="1:7" ht="33.75">
      <c r="A1227" s="138" t="s">
        <v>654</v>
      </c>
      <c r="B1227" s="139">
        <v>200</v>
      </c>
      <c r="C1227" s="140" t="s">
        <v>858</v>
      </c>
      <c r="D1227" s="141">
        <v>19645351</v>
      </c>
      <c r="E1227" s="142">
        <v>19645351</v>
      </c>
      <c r="F1227" s="143">
        <v>0</v>
      </c>
      <c r="G1227" s="132"/>
    </row>
    <row r="1228" spans="1:7" ht="12.75">
      <c r="A1228" s="138" t="s">
        <v>659</v>
      </c>
      <c r="B1228" s="139">
        <v>200</v>
      </c>
      <c r="C1228" s="140" t="s">
        <v>859</v>
      </c>
      <c r="D1228" s="141">
        <v>19645351</v>
      </c>
      <c r="E1228" s="142">
        <v>19645351</v>
      </c>
      <c r="F1228" s="143">
        <v>0</v>
      </c>
      <c r="G1228" s="132"/>
    </row>
    <row r="1229" spans="1:7" ht="12.75">
      <c r="A1229" s="144" t="s">
        <v>1757</v>
      </c>
      <c r="B1229" s="145">
        <v>200</v>
      </c>
      <c r="C1229" s="146" t="s">
        <v>860</v>
      </c>
      <c r="D1229" s="147">
        <v>14589914</v>
      </c>
      <c r="E1229" s="130">
        <v>14589914</v>
      </c>
      <c r="F1229" s="148">
        <v>0</v>
      </c>
      <c r="G1229" s="132"/>
    </row>
    <row r="1230" spans="1:7" ht="12.75">
      <c r="A1230" s="144" t="s">
        <v>1758</v>
      </c>
      <c r="B1230" s="145">
        <v>200</v>
      </c>
      <c r="C1230" s="146" t="s">
        <v>861</v>
      </c>
      <c r="D1230" s="147">
        <v>930308</v>
      </c>
      <c r="E1230" s="130">
        <v>930308</v>
      </c>
      <c r="F1230" s="148">
        <v>0</v>
      </c>
      <c r="G1230" s="132"/>
    </row>
    <row r="1231" spans="1:7" ht="22.5">
      <c r="A1231" s="144" t="s">
        <v>1759</v>
      </c>
      <c r="B1231" s="145">
        <v>200</v>
      </c>
      <c r="C1231" s="146" t="s">
        <v>862</v>
      </c>
      <c r="D1231" s="147">
        <v>4125129</v>
      </c>
      <c r="E1231" s="130">
        <v>4125129</v>
      </c>
      <c r="F1231" s="148">
        <v>0</v>
      </c>
      <c r="G1231" s="132"/>
    </row>
    <row r="1232" spans="1:7" ht="22.5">
      <c r="A1232" s="138" t="s">
        <v>1755</v>
      </c>
      <c r="B1232" s="139">
        <v>200</v>
      </c>
      <c r="C1232" s="140" t="s">
        <v>863</v>
      </c>
      <c r="D1232" s="141">
        <v>20639428</v>
      </c>
      <c r="E1232" s="142">
        <v>17612091.33</v>
      </c>
      <c r="F1232" s="143">
        <v>3027336.67</v>
      </c>
      <c r="G1232" s="132"/>
    </row>
    <row r="1233" spans="1:7" ht="22.5">
      <c r="A1233" s="138" t="s">
        <v>656</v>
      </c>
      <c r="B1233" s="139">
        <v>200</v>
      </c>
      <c r="C1233" s="140" t="s">
        <v>864</v>
      </c>
      <c r="D1233" s="141">
        <v>20639428</v>
      </c>
      <c r="E1233" s="142">
        <v>17612091.33</v>
      </c>
      <c r="F1233" s="143">
        <v>3027336.67</v>
      </c>
      <c r="G1233" s="132"/>
    </row>
    <row r="1234" spans="1:7" ht="22.5">
      <c r="A1234" s="144" t="s">
        <v>1520</v>
      </c>
      <c r="B1234" s="145">
        <v>200</v>
      </c>
      <c r="C1234" s="146" t="s">
        <v>865</v>
      </c>
      <c r="D1234" s="147">
        <v>20639428</v>
      </c>
      <c r="E1234" s="130">
        <v>17612091.33</v>
      </c>
      <c r="F1234" s="148">
        <v>3027336.67</v>
      </c>
      <c r="G1234" s="132"/>
    </row>
    <row r="1235" spans="1:7" ht="12.75">
      <c r="A1235" s="138" t="s">
        <v>657</v>
      </c>
      <c r="B1235" s="139">
        <v>200</v>
      </c>
      <c r="C1235" s="140" t="s">
        <v>866</v>
      </c>
      <c r="D1235" s="141">
        <v>100</v>
      </c>
      <c r="E1235" s="142">
        <v>100</v>
      </c>
      <c r="F1235" s="143">
        <v>0</v>
      </c>
      <c r="G1235" s="132"/>
    </row>
    <row r="1236" spans="1:7" ht="12.75">
      <c r="A1236" s="138" t="s">
        <v>658</v>
      </c>
      <c r="B1236" s="139">
        <v>200</v>
      </c>
      <c r="C1236" s="140" t="s">
        <v>867</v>
      </c>
      <c r="D1236" s="141">
        <v>100</v>
      </c>
      <c r="E1236" s="142">
        <v>100</v>
      </c>
      <c r="F1236" s="143">
        <v>0</v>
      </c>
      <c r="G1236" s="132"/>
    </row>
    <row r="1237" spans="1:7" ht="12.75">
      <c r="A1237" s="144" t="s">
        <v>1993</v>
      </c>
      <c r="B1237" s="145">
        <v>200</v>
      </c>
      <c r="C1237" s="146" t="s">
        <v>868</v>
      </c>
      <c r="D1237" s="147">
        <v>100</v>
      </c>
      <c r="E1237" s="130">
        <v>100</v>
      </c>
      <c r="F1237" s="148">
        <v>0</v>
      </c>
      <c r="G1237" s="132"/>
    </row>
    <row r="1238" spans="1:7" ht="22.5">
      <c r="A1238" s="138" t="s">
        <v>652</v>
      </c>
      <c r="B1238" s="139">
        <v>200</v>
      </c>
      <c r="C1238" s="140" t="s">
        <v>869</v>
      </c>
      <c r="D1238" s="141">
        <v>36505600</v>
      </c>
      <c r="E1238" s="142">
        <v>34897264.16</v>
      </c>
      <c r="F1238" s="143">
        <v>1608335.84</v>
      </c>
      <c r="G1238" s="132"/>
    </row>
    <row r="1239" spans="1:7" ht="33.75">
      <c r="A1239" s="138" t="s">
        <v>654</v>
      </c>
      <c r="B1239" s="139">
        <v>200</v>
      </c>
      <c r="C1239" s="140" t="s">
        <v>870</v>
      </c>
      <c r="D1239" s="141">
        <v>31297079</v>
      </c>
      <c r="E1239" s="142">
        <v>30735778.4</v>
      </c>
      <c r="F1239" s="143">
        <v>561300.6</v>
      </c>
      <c r="G1239" s="132"/>
    </row>
    <row r="1240" spans="1:7" ht="12.75">
      <c r="A1240" s="138" t="s">
        <v>659</v>
      </c>
      <c r="B1240" s="139">
        <v>200</v>
      </c>
      <c r="C1240" s="140" t="s">
        <v>871</v>
      </c>
      <c r="D1240" s="141">
        <v>31297079</v>
      </c>
      <c r="E1240" s="142">
        <v>30735778.4</v>
      </c>
      <c r="F1240" s="143">
        <v>561300.6</v>
      </c>
      <c r="G1240" s="132"/>
    </row>
    <row r="1241" spans="1:7" ht="12.75">
      <c r="A1241" s="144" t="s">
        <v>1757</v>
      </c>
      <c r="B1241" s="145">
        <v>200</v>
      </c>
      <c r="C1241" s="146" t="s">
        <v>872</v>
      </c>
      <c r="D1241" s="147">
        <v>22622660</v>
      </c>
      <c r="E1241" s="130">
        <v>22511360</v>
      </c>
      <c r="F1241" s="148">
        <v>111300</v>
      </c>
      <c r="G1241" s="132"/>
    </row>
    <row r="1242" spans="1:7" ht="12.75">
      <c r="A1242" s="144" t="s">
        <v>1758</v>
      </c>
      <c r="B1242" s="145">
        <v>200</v>
      </c>
      <c r="C1242" s="146" t="s">
        <v>873</v>
      </c>
      <c r="D1242" s="147">
        <v>2023279</v>
      </c>
      <c r="E1242" s="130">
        <v>2023278.4</v>
      </c>
      <c r="F1242" s="148">
        <v>0.6</v>
      </c>
      <c r="G1242" s="132"/>
    </row>
    <row r="1243" spans="1:7" ht="22.5">
      <c r="A1243" s="144" t="s">
        <v>1759</v>
      </c>
      <c r="B1243" s="145">
        <v>200</v>
      </c>
      <c r="C1243" s="146" t="s">
        <v>874</v>
      </c>
      <c r="D1243" s="147">
        <v>6651140</v>
      </c>
      <c r="E1243" s="130">
        <v>6201140</v>
      </c>
      <c r="F1243" s="148">
        <v>450000</v>
      </c>
      <c r="G1243" s="132"/>
    </row>
    <row r="1244" spans="1:7" ht="22.5">
      <c r="A1244" s="138" t="s">
        <v>1755</v>
      </c>
      <c r="B1244" s="139">
        <v>200</v>
      </c>
      <c r="C1244" s="140" t="s">
        <v>875</v>
      </c>
      <c r="D1244" s="141">
        <v>5208421</v>
      </c>
      <c r="E1244" s="142">
        <v>4161385.76</v>
      </c>
      <c r="F1244" s="143">
        <v>1047035.24</v>
      </c>
      <c r="G1244" s="132"/>
    </row>
    <row r="1245" spans="1:7" ht="22.5">
      <c r="A1245" s="138" t="s">
        <v>656</v>
      </c>
      <c r="B1245" s="139">
        <v>200</v>
      </c>
      <c r="C1245" s="140" t="s">
        <v>876</v>
      </c>
      <c r="D1245" s="141">
        <v>5208421</v>
      </c>
      <c r="E1245" s="142">
        <v>4161385.76</v>
      </c>
      <c r="F1245" s="143">
        <v>1047035.24</v>
      </c>
      <c r="G1245" s="132"/>
    </row>
    <row r="1246" spans="1:7" ht="22.5">
      <c r="A1246" s="144" t="s">
        <v>1520</v>
      </c>
      <c r="B1246" s="145">
        <v>200</v>
      </c>
      <c r="C1246" s="146" t="s">
        <v>877</v>
      </c>
      <c r="D1246" s="147">
        <v>5208421</v>
      </c>
      <c r="E1246" s="130">
        <v>4161385.76</v>
      </c>
      <c r="F1246" s="148">
        <v>1047035.24</v>
      </c>
      <c r="G1246" s="132"/>
    </row>
    <row r="1247" spans="1:7" ht="12.75">
      <c r="A1247" s="138" t="s">
        <v>657</v>
      </c>
      <c r="B1247" s="139">
        <v>200</v>
      </c>
      <c r="C1247" s="140" t="s">
        <v>878</v>
      </c>
      <c r="D1247" s="141">
        <v>100</v>
      </c>
      <c r="E1247" s="142">
        <v>100</v>
      </c>
      <c r="F1247" s="143">
        <v>0</v>
      </c>
      <c r="G1247" s="132"/>
    </row>
    <row r="1248" spans="1:7" ht="12.75">
      <c r="A1248" s="138" t="s">
        <v>658</v>
      </c>
      <c r="B1248" s="139">
        <v>200</v>
      </c>
      <c r="C1248" s="140" t="s">
        <v>879</v>
      </c>
      <c r="D1248" s="141">
        <v>100</v>
      </c>
      <c r="E1248" s="142">
        <v>100</v>
      </c>
      <c r="F1248" s="143">
        <v>0</v>
      </c>
      <c r="G1248" s="132"/>
    </row>
    <row r="1249" spans="1:7" ht="12.75">
      <c r="A1249" s="144" t="s">
        <v>1993</v>
      </c>
      <c r="B1249" s="145">
        <v>200</v>
      </c>
      <c r="C1249" s="146" t="s">
        <v>880</v>
      </c>
      <c r="D1249" s="147">
        <v>100</v>
      </c>
      <c r="E1249" s="130">
        <v>100</v>
      </c>
      <c r="F1249" s="148">
        <v>0</v>
      </c>
      <c r="G1249" s="132"/>
    </row>
    <row r="1250" spans="1:7" ht="12.75">
      <c r="A1250" s="138" t="s">
        <v>266</v>
      </c>
      <c r="B1250" s="139">
        <v>200</v>
      </c>
      <c r="C1250" s="140" t="s">
        <v>1515</v>
      </c>
      <c r="D1250" s="141">
        <v>387800</v>
      </c>
      <c r="E1250" s="142">
        <v>387800</v>
      </c>
      <c r="F1250" s="143">
        <v>0</v>
      </c>
      <c r="G1250" s="132"/>
    </row>
    <row r="1251" spans="1:7" ht="12.75">
      <c r="A1251" s="138" t="s">
        <v>1876</v>
      </c>
      <c r="B1251" s="139">
        <v>200</v>
      </c>
      <c r="C1251" s="140" t="s">
        <v>1516</v>
      </c>
      <c r="D1251" s="141">
        <v>387800</v>
      </c>
      <c r="E1251" s="142">
        <v>387800</v>
      </c>
      <c r="F1251" s="143">
        <v>0</v>
      </c>
      <c r="G1251" s="132"/>
    </row>
    <row r="1252" spans="1:7" ht="12.75">
      <c r="A1252" s="138" t="s">
        <v>267</v>
      </c>
      <c r="B1252" s="139">
        <v>200</v>
      </c>
      <c r="C1252" s="140" t="s">
        <v>1517</v>
      </c>
      <c r="D1252" s="141">
        <v>387800</v>
      </c>
      <c r="E1252" s="142">
        <v>387800</v>
      </c>
      <c r="F1252" s="143">
        <v>0</v>
      </c>
      <c r="G1252" s="132"/>
    </row>
    <row r="1253" spans="1:7" ht="12.75">
      <c r="A1253" s="138" t="s">
        <v>660</v>
      </c>
      <c r="B1253" s="139">
        <v>200</v>
      </c>
      <c r="C1253" s="140" t="s">
        <v>1518</v>
      </c>
      <c r="D1253" s="141">
        <v>387800</v>
      </c>
      <c r="E1253" s="142">
        <v>387800</v>
      </c>
      <c r="F1253" s="143">
        <v>0</v>
      </c>
      <c r="G1253" s="132"/>
    </row>
    <row r="1254" spans="1:7" ht="12.75">
      <c r="A1254" s="144" t="s">
        <v>693</v>
      </c>
      <c r="B1254" s="145">
        <v>200</v>
      </c>
      <c r="C1254" s="146" t="s">
        <v>1519</v>
      </c>
      <c r="D1254" s="147">
        <v>387800</v>
      </c>
      <c r="E1254" s="130">
        <v>387800</v>
      </c>
      <c r="F1254" s="148">
        <v>0</v>
      </c>
      <c r="G1254" s="132"/>
    </row>
    <row r="1255" spans="1:7" ht="22.5">
      <c r="A1255" s="138" t="s">
        <v>881</v>
      </c>
      <c r="B1255" s="139">
        <v>200</v>
      </c>
      <c r="C1255" s="140" t="s">
        <v>882</v>
      </c>
      <c r="D1255" s="141">
        <v>806765923.69</v>
      </c>
      <c r="E1255" s="142">
        <v>798826639.24</v>
      </c>
      <c r="F1255" s="143">
        <v>7939284.45</v>
      </c>
      <c r="G1255" s="132"/>
    </row>
    <row r="1256" spans="1:7" ht="12.75">
      <c r="A1256" s="138" t="s">
        <v>1635</v>
      </c>
      <c r="B1256" s="139">
        <v>200</v>
      </c>
      <c r="C1256" s="140" t="s">
        <v>883</v>
      </c>
      <c r="D1256" s="141">
        <v>45265074.25</v>
      </c>
      <c r="E1256" s="142">
        <v>37325789.8</v>
      </c>
      <c r="F1256" s="143">
        <v>7939284.45</v>
      </c>
      <c r="G1256" s="132"/>
    </row>
    <row r="1257" spans="1:7" ht="22.5">
      <c r="A1257" s="138" t="s">
        <v>1555</v>
      </c>
      <c r="B1257" s="139">
        <v>200</v>
      </c>
      <c r="C1257" s="140" t="s">
        <v>884</v>
      </c>
      <c r="D1257" s="141">
        <v>38019621.5</v>
      </c>
      <c r="E1257" s="142">
        <v>37325789.8</v>
      </c>
      <c r="F1257" s="143">
        <v>693831.7</v>
      </c>
      <c r="G1257" s="132"/>
    </row>
    <row r="1258" spans="1:7" ht="12.75">
      <c r="A1258" s="138" t="s">
        <v>1876</v>
      </c>
      <c r="B1258" s="139">
        <v>200</v>
      </c>
      <c r="C1258" s="140" t="s">
        <v>885</v>
      </c>
      <c r="D1258" s="141">
        <v>38019621.5</v>
      </c>
      <c r="E1258" s="142">
        <v>37325789.8</v>
      </c>
      <c r="F1258" s="143">
        <v>693831.7</v>
      </c>
      <c r="G1258" s="132"/>
    </row>
    <row r="1259" spans="1:7" ht="12.75">
      <c r="A1259" s="138" t="s">
        <v>956</v>
      </c>
      <c r="B1259" s="139">
        <v>200</v>
      </c>
      <c r="C1259" s="140" t="s">
        <v>886</v>
      </c>
      <c r="D1259" s="141">
        <v>32635883.5</v>
      </c>
      <c r="E1259" s="142">
        <v>32286044.83</v>
      </c>
      <c r="F1259" s="143">
        <v>349838.67</v>
      </c>
      <c r="G1259" s="132"/>
    </row>
    <row r="1260" spans="1:7" ht="33.75">
      <c r="A1260" s="138" t="s">
        <v>654</v>
      </c>
      <c r="B1260" s="139">
        <v>200</v>
      </c>
      <c r="C1260" s="140" t="s">
        <v>887</v>
      </c>
      <c r="D1260" s="141">
        <v>26487572.58</v>
      </c>
      <c r="E1260" s="142">
        <v>26386707.38</v>
      </c>
      <c r="F1260" s="143">
        <v>100865.2</v>
      </c>
      <c r="G1260" s="132"/>
    </row>
    <row r="1261" spans="1:7" ht="12.75">
      <c r="A1261" s="138" t="s">
        <v>655</v>
      </c>
      <c r="B1261" s="139">
        <v>200</v>
      </c>
      <c r="C1261" s="140" t="s">
        <v>888</v>
      </c>
      <c r="D1261" s="141">
        <v>26487572.58</v>
      </c>
      <c r="E1261" s="142">
        <v>26386707.38</v>
      </c>
      <c r="F1261" s="143">
        <v>100865.2</v>
      </c>
      <c r="G1261" s="132"/>
    </row>
    <row r="1262" spans="1:7" ht="12.75">
      <c r="A1262" s="144" t="s">
        <v>982</v>
      </c>
      <c r="B1262" s="145">
        <v>200</v>
      </c>
      <c r="C1262" s="146" t="s">
        <v>889</v>
      </c>
      <c r="D1262" s="147">
        <v>19202260</v>
      </c>
      <c r="E1262" s="130">
        <v>19189021.35</v>
      </c>
      <c r="F1262" s="148">
        <v>13238.65</v>
      </c>
      <c r="G1262" s="132"/>
    </row>
    <row r="1263" spans="1:7" ht="22.5">
      <c r="A1263" s="144" t="s">
        <v>1877</v>
      </c>
      <c r="B1263" s="145">
        <v>200</v>
      </c>
      <c r="C1263" s="146" t="s">
        <v>890</v>
      </c>
      <c r="D1263" s="147">
        <v>1945970</v>
      </c>
      <c r="E1263" s="130">
        <v>1892604.09</v>
      </c>
      <c r="F1263" s="148">
        <v>53365.91</v>
      </c>
      <c r="G1263" s="132"/>
    </row>
    <row r="1264" spans="1:7" ht="33.75">
      <c r="A1264" s="144" t="s">
        <v>983</v>
      </c>
      <c r="B1264" s="145">
        <v>200</v>
      </c>
      <c r="C1264" s="146" t="s">
        <v>891</v>
      </c>
      <c r="D1264" s="147">
        <v>5339342.58</v>
      </c>
      <c r="E1264" s="130">
        <v>5305081.94</v>
      </c>
      <c r="F1264" s="148">
        <v>34260.64</v>
      </c>
      <c r="G1264" s="132"/>
    </row>
    <row r="1265" spans="1:7" ht="22.5">
      <c r="A1265" s="138" t="s">
        <v>1755</v>
      </c>
      <c r="B1265" s="139">
        <v>200</v>
      </c>
      <c r="C1265" s="140" t="s">
        <v>892</v>
      </c>
      <c r="D1265" s="141">
        <v>6148244.56</v>
      </c>
      <c r="E1265" s="142">
        <v>5899271.09</v>
      </c>
      <c r="F1265" s="143">
        <v>248973.47</v>
      </c>
      <c r="G1265" s="132"/>
    </row>
    <row r="1266" spans="1:7" ht="22.5">
      <c r="A1266" s="138" t="s">
        <v>656</v>
      </c>
      <c r="B1266" s="139">
        <v>200</v>
      </c>
      <c r="C1266" s="140" t="s">
        <v>893</v>
      </c>
      <c r="D1266" s="141">
        <v>6148244.56</v>
      </c>
      <c r="E1266" s="142">
        <v>5899271.09</v>
      </c>
      <c r="F1266" s="143">
        <v>248973.47</v>
      </c>
      <c r="G1266" s="132"/>
    </row>
    <row r="1267" spans="1:7" ht="22.5">
      <c r="A1267" s="144" t="s">
        <v>1520</v>
      </c>
      <c r="B1267" s="145">
        <v>200</v>
      </c>
      <c r="C1267" s="146" t="s">
        <v>894</v>
      </c>
      <c r="D1267" s="147">
        <v>6148244.56</v>
      </c>
      <c r="E1267" s="130">
        <v>5899271.09</v>
      </c>
      <c r="F1267" s="148">
        <v>248973.47</v>
      </c>
      <c r="G1267" s="132"/>
    </row>
    <row r="1268" spans="1:7" ht="12.75">
      <c r="A1268" s="138" t="s">
        <v>657</v>
      </c>
      <c r="B1268" s="139">
        <v>200</v>
      </c>
      <c r="C1268" s="140" t="s">
        <v>825</v>
      </c>
      <c r="D1268" s="141">
        <v>66.36</v>
      </c>
      <c r="E1268" s="142">
        <v>66.36</v>
      </c>
      <c r="F1268" s="143">
        <v>0</v>
      </c>
      <c r="G1268" s="132"/>
    </row>
    <row r="1269" spans="1:7" ht="12.75">
      <c r="A1269" s="138" t="s">
        <v>658</v>
      </c>
      <c r="B1269" s="139">
        <v>200</v>
      </c>
      <c r="C1269" s="140" t="s">
        <v>826</v>
      </c>
      <c r="D1269" s="141">
        <v>66.36</v>
      </c>
      <c r="E1269" s="142">
        <v>66.36</v>
      </c>
      <c r="F1269" s="143">
        <v>0</v>
      </c>
      <c r="G1269" s="132"/>
    </row>
    <row r="1270" spans="1:7" ht="12.75">
      <c r="A1270" s="144" t="s">
        <v>1993</v>
      </c>
      <c r="B1270" s="145">
        <v>200</v>
      </c>
      <c r="C1270" s="146" t="s">
        <v>827</v>
      </c>
      <c r="D1270" s="147">
        <v>66.36</v>
      </c>
      <c r="E1270" s="130">
        <v>66.36</v>
      </c>
      <c r="F1270" s="148">
        <v>0</v>
      </c>
      <c r="G1270" s="132"/>
    </row>
    <row r="1271" spans="1:7" ht="45">
      <c r="A1271" s="150" t="s">
        <v>1473</v>
      </c>
      <c r="B1271" s="139">
        <v>200</v>
      </c>
      <c r="C1271" s="140" t="s">
        <v>895</v>
      </c>
      <c r="D1271" s="141">
        <v>4792278</v>
      </c>
      <c r="E1271" s="142">
        <v>4495094.28</v>
      </c>
      <c r="F1271" s="143">
        <v>297183.72</v>
      </c>
      <c r="G1271" s="132"/>
    </row>
    <row r="1272" spans="1:7" ht="33.75">
      <c r="A1272" s="138" t="s">
        <v>654</v>
      </c>
      <c r="B1272" s="139">
        <v>200</v>
      </c>
      <c r="C1272" s="140" t="s">
        <v>896</v>
      </c>
      <c r="D1272" s="141">
        <v>4792278</v>
      </c>
      <c r="E1272" s="142">
        <v>4495094.28</v>
      </c>
      <c r="F1272" s="143">
        <v>297183.72</v>
      </c>
      <c r="G1272" s="132"/>
    </row>
    <row r="1273" spans="1:7" ht="12.75">
      <c r="A1273" s="138" t="s">
        <v>655</v>
      </c>
      <c r="B1273" s="139">
        <v>200</v>
      </c>
      <c r="C1273" s="140" t="s">
        <v>897</v>
      </c>
      <c r="D1273" s="141">
        <v>4792278</v>
      </c>
      <c r="E1273" s="142">
        <v>4495094.28</v>
      </c>
      <c r="F1273" s="143">
        <v>297183.72</v>
      </c>
      <c r="G1273" s="132"/>
    </row>
    <row r="1274" spans="1:7" ht="12.75">
      <c r="A1274" s="144" t="s">
        <v>982</v>
      </c>
      <c r="B1274" s="145">
        <v>200</v>
      </c>
      <c r="C1274" s="146" t="s">
        <v>898</v>
      </c>
      <c r="D1274" s="147">
        <v>3764600</v>
      </c>
      <c r="E1274" s="130">
        <v>3530700.9</v>
      </c>
      <c r="F1274" s="148">
        <v>233899.1</v>
      </c>
      <c r="G1274" s="132"/>
    </row>
    <row r="1275" spans="1:7" ht="33.75">
      <c r="A1275" s="144" t="s">
        <v>983</v>
      </c>
      <c r="B1275" s="145">
        <v>200</v>
      </c>
      <c r="C1275" s="146" t="s">
        <v>899</v>
      </c>
      <c r="D1275" s="147">
        <v>1027678</v>
      </c>
      <c r="E1275" s="130">
        <v>964393.38</v>
      </c>
      <c r="F1275" s="148">
        <v>63284.62</v>
      </c>
      <c r="G1275" s="132"/>
    </row>
    <row r="1276" spans="1:7" ht="22.5">
      <c r="A1276" s="138" t="s">
        <v>672</v>
      </c>
      <c r="B1276" s="139">
        <v>200</v>
      </c>
      <c r="C1276" s="140" t="s">
        <v>673</v>
      </c>
      <c r="D1276" s="141">
        <v>591460</v>
      </c>
      <c r="E1276" s="142">
        <v>544650.69</v>
      </c>
      <c r="F1276" s="143">
        <v>46809.31</v>
      </c>
      <c r="G1276" s="132"/>
    </row>
    <row r="1277" spans="1:7" ht="33.75">
      <c r="A1277" s="138" t="s">
        <v>654</v>
      </c>
      <c r="B1277" s="139">
        <v>200</v>
      </c>
      <c r="C1277" s="140" t="s">
        <v>674</v>
      </c>
      <c r="D1277" s="141">
        <v>59146</v>
      </c>
      <c r="E1277" s="142">
        <v>55516.2</v>
      </c>
      <c r="F1277" s="143">
        <v>3629.8</v>
      </c>
      <c r="G1277" s="132"/>
    </row>
    <row r="1278" spans="1:7" ht="12.75">
      <c r="A1278" s="138" t="s">
        <v>655</v>
      </c>
      <c r="B1278" s="139">
        <v>200</v>
      </c>
      <c r="C1278" s="140" t="s">
        <v>675</v>
      </c>
      <c r="D1278" s="141">
        <v>59146</v>
      </c>
      <c r="E1278" s="142">
        <v>55516.2</v>
      </c>
      <c r="F1278" s="143">
        <v>3629.8</v>
      </c>
      <c r="G1278" s="132"/>
    </row>
    <row r="1279" spans="1:7" ht="12.75">
      <c r="A1279" s="144" t="s">
        <v>982</v>
      </c>
      <c r="B1279" s="145">
        <v>200</v>
      </c>
      <c r="C1279" s="146" t="s">
        <v>507</v>
      </c>
      <c r="D1279" s="147">
        <v>45427.04</v>
      </c>
      <c r="E1279" s="130">
        <v>45400</v>
      </c>
      <c r="F1279" s="148">
        <v>27.04</v>
      </c>
      <c r="G1279" s="132"/>
    </row>
    <row r="1280" spans="1:7" ht="33.75">
      <c r="A1280" s="144" t="s">
        <v>983</v>
      </c>
      <c r="B1280" s="145">
        <v>200</v>
      </c>
      <c r="C1280" s="146" t="s">
        <v>508</v>
      </c>
      <c r="D1280" s="147">
        <v>13718.96</v>
      </c>
      <c r="E1280" s="130">
        <v>10116.2</v>
      </c>
      <c r="F1280" s="148">
        <v>3602.76</v>
      </c>
      <c r="G1280" s="132"/>
    </row>
    <row r="1281" spans="1:7" ht="22.5">
      <c r="A1281" s="138" t="s">
        <v>1755</v>
      </c>
      <c r="B1281" s="139">
        <v>200</v>
      </c>
      <c r="C1281" s="140" t="s">
        <v>689</v>
      </c>
      <c r="D1281" s="141">
        <v>532314</v>
      </c>
      <c r="E1281" s="142">
        <v>489134.49</v>
      </c>
      <c r="F1281" s="143">
        <v>43179.51</v>
      </c>
      <c r="G1281" s="132"/>
    </row>
    <row r="1282" spans="1:7" ht="22.5">
      <c r="A1282" s="138" t="s">
        <v>656</v>
      </c>
      <c r="B1282" s="139">
        <v>200</v>
      </c>
      <c r="C1282" s="140" t="s">
        <v>690</v>
      </c>
      <c r="D1282" s="141">
        <v>532314</v>
      </c>
      <c r="E1282" s="142">
        <v>489134.49</v>
      </c>
      <c r="F1282" s="143">
        <v>43179.51</v>
      </c>
      <c r="G1282" s="132"/>
    </row>
    <row r="1283" spans="1:7" ht="22.5">
      <c r="A1283" s="144" t="s">
        <v>1520</v>
      </c>
      <c r="B1283" s="145">
        <v>200</v>
      </c>
      <c r="C1283" s="146" t="s">
        <v>509</v>
      </c>
      <c r="D1283" s="147">
        <v>532314</v>
      </c>
      <c r="E1283" s="130">
        <v>489134.49</v>
      </c>
      <c r="F1283" s="148">
        <v>43179.51</v>
      </c>
      <c r="G1283" s="132"/>
    </row>
    <row r="1284" spans="1:7" ht="12.75">
      <c r="A1284" s="138" t="s">
        <v>686</v>
      </c>
      <c r="B1284" s="139">
        <v>200</v>
      </c>
      <c r="C1284" s="140" t="s">
        <v>900</v>
      </c>
      <c r="D1284" s="141">
        <v>7245452.75</v>
      </c>
      <c r="E1284" s="142">
        <v>0</v>
      </c>
      <c r="F1284" s="143">
        <v>7245452.75</v>
      </c>
      <c r="G1284" s="132"/>
    </row>
    <row r="1285" spans="1:7" ht="12.75">
      <c r="A1285" s="138" t="s">
        <v>1876</v>
      </c>
      <c r="B1285" s="139">
        <v>200</v>
      </c>
      <c r="C1285" s="140" t="s">
        <v>901</v>
      </c>
      <c r="D1285" s="141">
        <v>7245452.75</v>
      </c>
      <c r="E1285" s="142">
        <v>0</v>
      </c>
      <c r="F1285" s="143">
        <v>7245452.75</v>
      </c>
      <c r="G1285" s="132"/>
    </row>
    <row r="1286" spans="1:7" ht="12.75">
      <c r="A1286" s="138" t="s">
        <v>687</v>
      </c>
      <c r="B1286" s="139">
        <v>200</v>
      </c>
      <c r="C1286" s="140" t="s">
        <v>902</v>
      </c>
      <c r="D1286" s="141">
        <v>7245452.75</v>
      </c>
      <c r="E1286" s="142">
        <v>0</v>
      </c>
      <c r="F1286" s="143">
        <v>7245452.75</v>
      </c>
      <c r="G1286" s="132"/>
    </row>
    <row r="1287" spans="1:7" ht="12.75">
      <c r="A1287" s="138" t="s">
        <v>657</v>
      </c>
      <c r="B1287" s="139">
        <v>200</v>
      </c>
      <c r="C1287" s="140" t="s">
        <v>903</v>
      </c>
      <c r="D1287" s="141">
        <v>7245452.75</v>
      </c>
      <c r="E1287" s="142">
        <v>0</v>
      </c>
      <c r="F1287" s="143">
        <v>7245452.75</v>
      </c>
      <c r="G1287" s="132"/>
    </row>
    <row r="1288" spans="1:7" ht="12.75">
      <c r="A1288" s="144" t="s">
        <v>653</v>
      </c>
      <c r="B1288" s="145">
        <v>200</v>
      </c>
      <c r="C1288" s="146" t="s">
        <v>904</v>
      </c>
      <c r="D1288" s="147">
        <v>7245452.75</v>
      </c>
      <c r="E1288" s="130">
        <v>0</v>
      </c>
      <c r="F1288" s="148">
        <v>7245452.75</v>
      </c>
      <c r="G1288" s="132"/>
    </row>
    <row r="1289" spans="1:7" ht="22.5">
      <c r="A1289" s="138" t="s">
        <v>1717</v>
      </c>
      <c r="B1289" s="139">
        <v>200</v>
      </c>
      <c r="C1289" s="140" t="s">
        <v>905</v>
      </c>
      <c r="D1289" s="141">
        <v>761500849.44</v>
      </c>
      <c r="E1289" s="142">
        <v>761500849.44</v>
      </c>
      <c r="F1289" s="143">
        <v>0</v>
      </c>
      <c r="G1289" s="132"/>
    </row>
    <row r="1290" spans="1:7" ht="22.5">
      <c r="A1290" s="138" t="s">
        <v>1594</v>
      </c>
      <c r="B1290" s="139">
        <v>200</v>
      </c>
      <c r="C1290" s="140" t="s">
        <v>906</v>
      </c>
      <c r="D1290" s="141">
        <v>32350400</v>
      </c>
      <c r="E1290" s="142">
        <v>32350400</v>
      </c>
      <c r="F1290" s="143">
        <v>0</v>
      </c>
      <c r="G1290" s="132"/>
    </row>
    <row r="1291" spans="1:7" ht="12.75">
      <c r="A1291" s="138" t="s">
        <v>1876</v>
      </c>
      <c r="B1291" s="139">
        <v>200</v>
      </c>
      <c r="C1291" s="140" t="s">
        <v>907</v>
      </c>
      <c r="D1291" s="141">
        <v>32350400</v>
      </c>
      <c r="E1291" s="142">
        <v>32350400</v>
      </c>
      <c r="F1291" s="143">
        <v>0</v>
      </c>
      <c r="G1291" s="132"/>
    </row>
    <row r="1292" spans="1:7" ht="12.75">
      <c r="A1292" s="138" t="s">
        <v>1995</v>
      </c>
      <c r="B1292" s="139">
        <v>200</v>
      </c>
      <c r="C1292" s="140" t="s">
        <v>908</v>
      </c>
      <c r="D1292" s="141">
        <v>32350400</v>
      </c>
      <c r="E1292" s="142">
        <v>32350400</v>
      </c>
      <c r="F1292" s="143">
        <v>0</v>
      </c>
      <c r="G1292" s="132"/>
    </row>
    <row r="1293" spans="1:7" ht="12.75">
      <c r="A1293" s="138" t="s">
        <v>660</v>
      </c>
      <c r="B1293" s="139">
        <v>200</v>
      </c>
      <c r="C1293" s="140" t="s">
        <v>909</v>
      </c>
      <c r="D1293" s="141">
        <v>32350400</v>
      </c>
      <c r="E1293" s="142">
        <v>32350400</v>
      </c>
      <c r="F1293" s="143">
        <v>0</v>
      </c>
      <c r="G1293" s="132"/>
    </row>
    <row r="1294" spans="1:7" ht="12.75">
      <c r="A1294" s="138" t="s">
        <v>667</v>
      </c>
      <c r="B1294" s="139">
        <v>200</v>
      </c>
      <c r="C1294" s="140" t="s">
        <v>910</v>
      </c>
      <c r="D1294" s="141">
        <v>32350400</v>
      </c>
      <c r="E1294" s="142">
        <v>32350400</v>
      </c>
      <c r="F1294" s="143">
        <v>0</v>
      </c>
      <c r="G1294" s="132"/>
    </row>
    <row r="1295" spans="1:7" ht="12.75">
      <c r="A1295" s="144" t="s">
        <v>2058</v>
      </c>
      <c r="B1295" s="145">
        <v>200</v>
      </c>
      <c r="C1295" s="146" t="s">
        <v>911</v>
      </c>
      <c r="D1295" s="147">
        <v>32350400</v>
      </c>
      <c r="E1295" s="130">
        <v>32350400</v>
      </c>
      <c r="F1295" s="148">
        <v>0</v>
      </c>
      <c r="G1295" s="132"/>
    </row>
    <row r="1296" spans="1:6" ht="12.75">
      <c r="A1296" s="138" t="s">
        <v>683</v>
      </c>
      <c r="B1296" s="139">
        <v>200</v>
      </c>
      <c r="C1296" s="140" t="s">
        <v>912</v>
      </c>
      <c r="D1296" s="141">
        <v>729150449.44</v>
      </c>
      <c r="E1296" s="142">
        <v>729150449.44</v>
      </c>
      <c r="F1296" s="143">
        <v>0</v>
      </c>
    </row>
    <row r="1297" spans="1:6" ht="12.75">
      <c r="A1297" s="138" t="s">
        <v>1876</v>
      </c>
      <c r="B1297" s="139">
        <v>200</v>
      </c>
      <c r="C1297" s="140" t="s">
        <v>913</v>
      </c>
      <c r="D1297" s="141">
        <v>729150449.44</v>
      </c>
      <c r="E1297" s="142">
        <v>729150449.44</v>
      </c>
      <c r="F1297" s="143">
        <v>0</v>
      </c>
    </row>
    <row r="1298" spans="1:6" ht="33.75">
      <c r="A1298" s="138" t="s">
        <v>1996</v>
      </c>
      <c r="B1298" s="139">
        <v>200</v>
      </c>
      <c r="C1298" s="140" t="s">
        <v>914</v>
      </c>
      <c r="D1298" s="141">
        <v>729150449.44</v>
      </c>
      <c r="E1298" s="142">
        <v>729150449.44</v>
      </c>
      <c r="F1298" s="143">
        <v>0</v>
      </c>
    </row>
    <row r="1299" spans="1:6" ht="12.75">
      <c r="A1299" s="138" t="s">
        <v>660</v>
      </c>
      <c r="B1299" s="139">
        <v>200</v>
      </c>
      <c r="C1299" s="140" t="s">
        <v>915</v>
      </c>
      <c r="D1299" s="141">
        <v>729150449.44</v>
      </c>
      <c r="E1299" s="142">
        <v>729150449.44</v>
      </c>
      <c r="F1299" s="143">
        <v>0</v>
      </c>
    </row>
    <row r="1300" spans="1:6" ht="12.75">
      <c r="A1300" s="144" t="s">
        <v>693</v>
      </c>
      <c r="B1300" s="145">
        <v>200</v>
      </c>
      <c r="C1300" s="146" t="s">
        <v>916</v>
      </c>
      <c r="D1300" s="147">
        <v>729150449.44</v>
      </c>
      <c r="E1300" s="130">
        <v>729150449.44</v>
      </c>
      <c r="F1300" s="148">
        <v>0</v>
      </c>
    </row>
    <row r="1301" spans="1:6" ht="12.75">
      <c r="A1301" s="135" t="s">
        <v>1545</v>
      </c>
      <c r="B1301" s="127">
        <v>450</v>
      </c>
      <c r="C1301" s="128" t="s">
        <v>946</v>
      </c>
      <c r="D1301" s="129">
        <v>-155074978.86</v>
      </c>
      <c r="E1301" s="152">
        <v>99729467.92</v>
      </c>
      <c r="F1301" s="153" t="s">
        <v>946</v>
      </c>
    </row>
  </sheetData>
  <sheetProtection/>
  <autoFilter ref="A5:G1264"/>
  <printOptions horizontalCentered="1"/>
  <pageMargins left="0.7874015748031497" right="0.3937007874015748" top="0.3937007874015748" bottom="0.3937007874015748" header="0.5118110236220472" footer="0.5118110236220472"/>
  <pageSetup blackAndWhite="1" fitToHeight="0" fitToWidth="1" horizontalDpi="600" verticalDpi="600" orientation="portrait" paperSize="9" scale="66" r:id="rId1"/>
  <colBreaks count="2" manualBreakCount="2">
    <brk id="4" max="1263" man="1"/>
    <brk id="5" max="1263" man="1"/>
  </colBreaks>
</worksheet>
</file>

<file path=xl/worksheets/sheet3.xml><?xml version="1.0" encoding="utf-8"?>
<worksheet xmlns="http://schemas.openxmlformats.org/spreadsheetml/2006/main" xmlns:r="http://schemas.openxmlformats.org/officeDocument/2006/relationships">
  <sheetPr>
    <pageSetUpPr fitToPage="1"/>
  </sheetPr>
  <dimension ref="A2:AF68"/>
  <sheetViews>
    <sheetView view="pageBreakPreview" zoomScaleSheetLayoutView="100" zoomScalePageLayoutView="0" workbookViewId="0" topLeftCell="A1">
      <selection activeCell="A1" sqref="A1:IV16384"/>
    </sheetView>
  </sheetViews>
  <sheetFormatPr defaultColWidth="9.00390625" defaultRowHeight="12.75"/>
  <cols>
    <col min="1" max="1" width="74.875" style="3" customWidth="1"/>
    <col min="2" max="2" width="9.125" style="154" customWidth="1"/>
    <col min="3" max="3" width="3.625" style="154" bestFit="1" customWidth="1"/>
    <col min="4" max="4" width="4.00390625" style="3" bestFit="1" customWidth="1"/>
    <col min="5" max="8" width="2.75390625" style="3" bestFit="1" customWidth="1"/>
    <col min="9" max="9" width="4.375" style="3" customWidth="1"/>
    <col min="10" max="10" width="3.625" style="3" bestFit="1" customWidth="1"/>
    <col min="11" max="11" width="16.125" style="3" customWidth="1"/>
    <col min="12" max="13" width="16.125" style="2" customWidth="1"/>
    <col min="14" max="14" width="7.125" style="2" customWidth="1"/>
    <col min="15" max="15" width="13.875" style="2" customWidth="1"/>
    <col min="16" max="16" width="15.75390625" style="2" customWidth="1"/>
    <col min="17" max="32" width="9.125" style="2" customWidth="1"/>
    <col min="33" max="16384" width="9.125" style="3" customWidth="1"/>
  </cols>
  <sheetData>
    <row r="2" ht="11.25">
      <c r="M2" s="155" t="s">
        <v>1853</v>
      </c>
    </row>
    <row r="4" spans="1:13" ht="11.25">
      <c r="A4" s="156" t="s">
        <v>695</v>
      </c>
      <c r="B4" s="156"/>
      <c r="C4" s="156"/>
      <c r="D4" s="156"/>
      <c r="E4" s="156"/>
      <c r="F4" s="156"/>
      <c r="G4" s="156"/>
      <c r="H4" s="156"/>
      <c r="I4" s="156"/>
      <c r="J4" s="156"/>
      <c r="K4" s="156"/>
      <c r="L4" s="156"/>
      <c r="M4" s="156"/>
    </row>
    <row r="5" spans="1:10" ht="15.75" customHeight="1">
      <c r="A5" s="157"/>
      <c r="B5" s="158"/>
      <c r="C5" s="158"/>
      <c r="D5" s="159"/>
      <c r="E5" s="159"/>
      <c r="F5" s="159"/>
      <c r="G5" s="159"/>
      <c r="H5" s="159"/>
      <c r="I5" s="159"/>
      <c r="J5" s="159"/>
    </row>
    <row r="6" spans="1:13" ht="12.75" customHeight="1">
      <c r="A6" s="160" t="s">
        <v>1566</v>
      </c>
      <c r="B6" s="160" t="s">
        <v>1567</v>
      </c>
      <c r="C6" s="161" t="s">
        <v>1546</v>
      </c>
      <c r="D6" s="162"/>
      <c r="E6" s="162"/>
      <c r="F6" s="162"/>
      <c r="G6" s="162"/>
      <c r="H6" s="162"/>
      <c r="I6" s="162"/>
      <c r="J6" s="163"/>
      <c r="K6" s="160" t="s">
        <v>1569</v>
      </c>
      <c r="L6" s="164" t="s">
        <v>1570</v>
      </c>
      <c r="M6" s="165" t="s">
        <v>943</v>
      </c>
    </row>
    <row r="7" spans="1:13" ht="42" customHeight="1">
      <c r="A7" s="166"/>
      <c r="B7" s="166"/>
      <c r="C7" s="167"/>
      <c r="D7" s="168"/>
      <c r="E7" s="168"/>
      <c r="F7" s="168"/>
      <c r="G7" s="168"/>
      <c r="H7" s="168"/>
      <c r="I7" s="168"/>
      <c r="J7" s="169"/>
      <c r="K7" s="166"/>
      <c r="L7" s="170"/>
      <c r="M7" s="165"/>
    </row>
    <row r="8" spans="1:32" s="179" customFormat="1" ht="11.25">
      <c r="A8" s="171">
        <v>1</v>
      </c>
      <c r="B8" s="172" t="s">
        <v>679</v>
      </c>
      <c r="C8" s="173">
        <v>3</v>
      </c>
      <c r="D8" s="174"/>
      <c r="E8" s="174"/>
      <c r="F8" s="174"/>
      <c r="G8" s="174"/>
      <c r="H8" s="174"/>
      <c r="I8" s="174"/>
      <c r="J8" s="175"/>
      <c r="K8" s="176">
        <v>4</v>
      </c>
      <c r="L8" s="177">
        <v>5</v>
      </c>
      <c r="M8" s="177" t="s">
        <v>1831</v>
      </c>
      <c r="N8" s="178"/>
      <c r="O8" s="178"/>
      <c r="P8" s="178"/>
      <c r="Q8" s="178"/>
      <c r="R8" s="178"/>
      <c r="S8" s="178"/>
      <c r="T8" s="178"/>
      <c r="U8" s="178"/>
      <c r="V8" s="178"/>
      <c r="W8" s="178"/>
      <c r="X8" s="178"/>
      <c r="Y8" s="178"/>
      <c r="Z8" s="178"/>
      <c r="AA8" s="178"/>
      <c r="AB8" s="178"/>
      <c r="AC8" s="178"/>
      <c r="AD8" s="178"/>
      <c r="AE8" s="178"/>
      <c r="AF8" s="178"/>
    </row>
    <row r="9" spans="1:32" s="185" customFormat="1" ht="11.25">
      <c r="A9" s="180" t="s">
        <v>1547</v>
      </c>
      <c r="B9" s="181">
        <v>500</v>
      </c>
      <c r="C9" s="182" t="s">
        <v>946</v>
      </c>
      <c r="D9" s="182"/>
      <c r="E9" s="182"/>
      <c r="F9" s="182"/>
      <c r="G9" s="182"/>
      <c r="H9" s="182"/>
      <c r="I9" s="182"/>
      <c r="J9" s="182"/>
      <c r="K9" s="183">
        <f>K11+K25+K27</f>
        <v>155074978.8600006</v>
      </c>
      <c r="L9" s="183">
        <f>L11+L25+L27</f>
        <v>-99729467.92000008</v>
      </c>
      <c r="M9" s="184">
        <f>IF(K9-L9&gt;0,K9-L9,"-")</f>
        <v>254804446.7800007</v>
      </c>
      <c r="N9" s="178"/>
      <c r="O9" s="178"/>
      <c r="P9" s="178"/>
      <c r="Q9" s="178"/>
      <c r="R9" s="178"/>
      <c r="S9" s="178"/>
      <c r="T9" s="178"/>
      <c r="U9" s="178"/>
      <c r="V9" s="178"/>
      <c r="W9" s="178"/>
      <c r="X9" s="178"/>
      <c r="Y9" s="178"/>
      <c r="Z9" s="178"/>
      <c r="AA9" s="178"/>
      <c r="AB9" s="178"/>
      <c r="AC9" s="178"/>
      <c r="AD9" s="178"/>
      <c r="AE9" s="178"/>
      <c r="AF9" s="178"/>
    </row>
    <row r="10" spans="1:32" s="185" customFormat="1" ht="11.25">
      <c r="A10" s="186" t="s">
        <v>1818</v>
      </c>
      <c r="B10" s="187"/>
      <c r="C10" s="188"/>
      <c r="D10" s="189"/>
      <c r="E10" s="189"/>
      <c r="F10" s="189"/>
      <c r="G10" s="189"/>
      <c r="H10" s="189"/>
      <c r="I10" s="189"/>
      <c r="J10" s="190"/>
      <c r="K10" s="191"/>
      <c r="L10" s="191"/>
      <c r="M10" s="192"/>
      <c r="N10" s="178"/>
      <c r="O10" s="178"/>
      <c r="P10" s="178"/>
      <c r="Q10" s="178"/>
      <c r="R10" s="178"/>
      <c r="S10" s="178"/>
      <c r="T10" s="178"/>
      <c r="U10" s="178"/>
      <c r="V10" s="178"/>
      <c r="W10" s="178"/>
      <c r="X10" s="178"/>
      <c r="Y10" s="178"/>
      <c r="Z10" s="178"/>
      <c r="AA10" s="178"/>
      <c r="AB10" s="178"/>
      <c r="AC10" s="178"/>
      <c r="AD10" s="178"/>
      <c r="AE10" s="178"/>
      <c r="AF10" s="178"/>
    </row>
    <row r="11" spans="1:32" s="185" customFormat="1" ht="11.25">
      <c r="A11" s="193" t="s">
        <v>1549</v>
      </c>
      <c r="B11" s="194" t="s">
        <v>1550</v>
      </c>
      <c r="C11" s="195" t="s">
        <v>946</v>
      </c>
      <c r="D11" s="196"/>
      <c r="E11" s="196"/>
      <c r="F11" s="196"/>
      <c r="G11" s="196"/>
      <c r="H11" s="196"/>
      <c r="I11" s="196"/>
      <c r="J11" s="197"/>
      <c r="K11" s="198">
        <f>K17+K13</f>
        <v>-14622000</v>
      </c>
      <c r="L11" s="198">
        <f>L17+L13</f>
        <v>-50122000</v>
      </c>
      <c r="M11" s="184">
        <f aca="true" t="shared" si="0" ref="M11:M24">IF(K11-L11&gt;0,K11-L11,"-")</f>
        <v>35500000</v>
      </c>
      <c r="N11" s="178"/>
      <c r="O11" s="178"/>
      <c r="P11" s="178"/>
      <c r="Q11" s="178"/>
      <c r="R11" s="178"/>
      <c r="S11" s="178"/>
      <c r="T11" s="178"/>
      <c r="U11" s="178"/>
      <c r="V11" s="178"/>
      <c r="W11" s="178"/>
      <c r="X11" s="178"/>
      <c r="Y11" s="178"/>
      <c r="Z11" s="178"/>
      <c r="AA11" s="178"/>
      <c r="AB11" s="178"/>
      <c r="AC11" s="178"/>
      <c r="AD11" s="178"/>
      <c r="AE11" s="178"/>
      <c r="AF11" s="178"/>
    </row>
    <row r="12" spans="1:32" s="185" customFormat="1" ht="11.25">
      <c r="A12" s="186" t="s">
        <v>1658</v>
      </c>
      <c r="B12" s="187"/>
      <c r="C12" s="188"/>
      <c r="D12" s="189"/>
      <c r="E12" s="189"/>
      <c r="F12" s="189"/>
      <c r="G12" s="189"/>
      <c r="H12" s="189"/>
      <c r="I12" s="189"/>
      <c r="J12" s="190"/>
      <c r="K12" s="199"/>
      <c r="L12" s="199"/>
      <c r="M12" s="192"/>
      <c r="N12" s="178"/>
      <c r="O12" s="178"/>
      <c r="P12" s="178"/>
      <c r="Q12" s="178"/>
      <c r="R12" s="178"/>
      <c r="S12" s="178"/>
      <c r="T12" s="178"/>
      <c r="U12" s="178"/>
      <c r="V12" s="178"/>
      <c r="W12" s="178"/>
      <c r="X12" s="178"/>
      <c r="Y12" s="178"/>
      <c r="Z12" s="178"/>
      <c r="AA12" s="178"/>
      <c r="AB12" s="178"/>
      <c r="AC12" s="178"/>
      <c r="AD12" s="178"/>
      <c r="AE12" s="178"/>
      <c r="AF12" s="178"/>
    </row>
    <row r="13" spans="1:32" s="185" customFormat="1" ht="11.25">
      <c r="A13" s="200" t="s">
        <v>62</v>
      </c>
      <c r="B13" s="201" t="s">
        <v>1550</v>
      </c>
      <c r="C13" s="202" t="s">
        <v>1791</v>
      </c>
      <c r="D13" s="203" t="s">
        <v>1824</v>
      </c>
      <c r="E13" s="203" t="s">
        <v>1693</v>
      </c>
      <c r="F13" s="203" t="s">
        <v>1821</v>
      </c>
      <c r="G13" s="203" t="s">
        <v>1821</v>
      </c>
      <c r="H13" s="203" t="s">
        <v>1821</v>
      </c>
      <c r="I13" s="203" t="s">
        <v>1822</v>
      </c>
      <c r="J13" s="204" t="s">
        <v>1819</v>
      </c>
      <c r="K13" s="205">
        <f aca="true" t="shared" si="1" ref="K13:L15">K14</f>
        <v>50000000</v>
      </c>
      <c r="L13" s="205">
        <f t="shared" si="1"/>
        <v>0</v>
      </c>
      <c r="M13" s="36">
        <f t="shared" si="0"/>
        <v>50000000</v>
      </c>
      <c r="N13" s="178"/>
      <c r="O13" s="178"/>
      <c r="P13" s="178"/>
      <c r="Q13" s="178"/>
      <c r="R13" s="178"/>
      <c r="S13" s="178"/>
      <c r="T13" s="178"/>
      <c r="U13" s="178"/>
      <c r="V13" s="178"/>
      <c r="W13" s="178"/>
      <c r="X13" s="178"/>
      <c r="Y13" s="178"/>
      <c r="Z13" s="178"/>
      <c r="AA13" s="178"/>
      <c r="AB13" s="178"/>
      <c r="AC13" s="178"/>
      <c r="AD13" s="178"/>
      <c r="AE13" s="178"/>
      <c r="AF13" s="178"/>
    </row>
    <row r="14" spans="1:32" s="185" customFormat="1" ht="22.5">
      <c r="A14" s="186" t="s">
        <v>63</v>
      </c>
      <c r="B14" s="194" t="s">
        <v>1550</v>
      </c>
      <c r="C14" s="188" t="s">
        <v>1791</v>
      </c>
      <c r="D14" s="206" t="s">
        <v>1824</v>
      </c>
      <c r="E14" s="206" t="s">
        <v>1693</v>
      </c>
      <c r="F14" s="206" t="s">
        <v>1824</v>
      </c>
      <c r="G14" s="206" t="s">
        <v>1821</v>
      </c>
      <c r="H14" s="206" t="s">
        <v>1821</v>
      </c>
      <c r="I14" s="206" t="s">
        <v>1822</v>
      </c>
      <c r="J14" s="207" t="s">
        <v>1819</v>
      </c>
      <c r="K14" s="199">
        <f t="shared" si="1"/>
        <v>50000000</v>
      </c>
      <c r="L14" s="199">
        <f t="shared" si="1"/>
        <v>0</v>
      </c>
      <c r="M14" s="111">
        <f t="shared" si="0"/>
        <v>50000000</v>
      </c>
      <c r="N14" s="178"/>
      <c r="O14" s="178"/>
      <c r="P14" s="178"/>
      <c r="Q14" s="178"/>
      <c r="R14" s="178"/>
      <c r="S14" s="178"/>
      <c r="T14" s="178"/>
      <c r="U14" s="178"/>
      <c r="V14" s="178"/>
      <c r="W14" s="178"/>
      <c r="X14" s="178"/>
      <c r="Y14" s="178"/>
      <c r="Z14" s="178"/>
      <c r="AA14" s="178"/>
      <c r="AB14" s="178"/>
      <c r="AC14" s="178"/>
      <c r="AD14" s="178"/>
      <c r="AE14" s="178"/>
      <c r="AF14" s="178"/>
    </row>
    <row r="15" spans="1:32" s="185" customFormat="1" ht="22.5">
      <c r="A15" s="186" t="s">
        <v>64</v>
      </c>
      <c r="B15" s="194" t="s">
        <v>1550</v>
      </c>
      <c r="C15" s="188" t="s">
        <v>1791</v>
      </c>
      <c r="D15" s="206" t="s">
        <v>1824</v>
      </c>
      <c r="E15" s="206" t="s">
        <v>1693</v>
      </c>
      <c r="F15" s="206" t="s">
        <v>1824</v>
      </c>
      <c r="G15" s="206" t="s">
        <v>1821</v>
      </c>
      <c r="H15" s="206" t="s">
        <v>1821</v>
      </c>
      <c r="I15" s="206" t="s">
        <v>1822</v>
      </c>
      <c r="J15" s="207" t="s">
        <v>1659</v>
      </c>
      <c r="K15" s="199">
        <f t="shared" si="1"/>
        <v>50000000</v>
      </c>
      <c r="L15" s="199">
        <f t="shared" si="1"/>
        <v>0</v>
      </c>
      <c r="M15" s="111">
        <f t="shared" si="0"/>
        <v>50000000</v>
      </c>
      <c r="N15" s="178"/>
      <c r="O15" s="178"/>
      <c r="P15" s="178"/>
      <c r="Q15" s="178"/>
      <c r="R15" s="178"/>
      <c r="S15" s="178"/>
      <c r="T15" s="178"/>
      <c r="U15" s="178"/>
      <c r="V15" s="178"/>
      <c r="W15" s="178"/>
      <c r="X15" s="178"/>
      <c r="Y15" s="178"/>
      <c r="Z15" s="178"/>
      <c r="AA15" s="178"/>
      <c r="AB15" s="178"/>
      <c r="AC15" s="178"/>
      <c r="AD15" s="178"/>
      <c r="AE15" s="178"/>
      <c r="AF15" s="178"/>
    </row>
    <row r="16" spans="1:32" s="185" customFormat="1" ht="22.5">
      <c r="A16" s="186" t="s">
        <v>65</v>
      </c>
      <c r="B16" s="194" t="s">
        <v>1550</v>
      </c>
      <c r="C16" s="188" t="s">
        <v>1791</v>
      </c>
      <c r="D16" s="206" t="s">
        <v>1824</v>
      </c>
      <c r="E16" s="206" t="s">
        <v>1693</v>
      </c>
      <c r="F16" s="206" t="s">
        <v>1824</v>
      </c>
      <c r="G16" s="206" t="s">
        <v>1821</v>
      </c>
      <c r="H16" s="206" t="s">
        <v>1692</v>
      </c>
      <c r="I16" s="206" t="s">
        <v>1822</v>
      </c>
      <c r="J16" s="207" t="s">
        <v>682</v>
      </c>
      <c r="K16" s="199">
        <v>50000000</v>
      </c>
      <c r="L16" s="199">
        <v>0</v>
      </c>
      <c r="M16" s="111">
        <f t="shared" si="0"/>
        <v>50000000</v>
      </c>
      <c r="N16" s="178"/>
      <c r="O16" s="178"/>
      <c r="P16" s="178"/>
      <c r="Q16" s="178"/>
      <c r="R16" s="178"/>
      <c r="S16" s="178"/>
      <c r="T16" s="178"/>
      <c r="U16" s="178"/>
      <c r="V16" s="178"/>
      <c r="W16" s="178"/>
      <c r="X16" s="178"/>
      <c r="Y16" s="178"/>
      <c r="Z16" s="178"/>
      <c r="AA16" s="178"/>
      <c r="AB16" s="178"/>
      <c r="AC16" s="178"/>
      <c r="AD16" s="178"/>
      <c r="AE16" s="178"/>
      <c r="AF16" s="178"/>
    </row>
    <row r="17" spans="1:32" s="185" customFormat="1" ht="11.25">
      <c r="A17" s="208" t="s">
        <v>2018</v>
      </c>
      <c r="B17" s="171" t="s">
        <v>1550</v>
      </c>
      <c r="C17" s="172" t="s">
        <v>1819</v>
      </c>
      <c r="D17" s="209" t="s">
        <v>1824</v>
      </c>
      <c r="E17" s="209" t="s">
        <v>1601</v>
      </c>
      <c r="F17" s="209" t="s">
        <v>1821</v>
      </c>
      <c r="G17" s="209" t="s">
        <v>1821</v>
      </c>
      <c r="H17" s="209" t="s">
        <v>1821</v>
      </c>
      <c r="I17" s="209" t="s">
        <v>1822</v>
      </c>
      <c r="J17" s="210" t="s">
        <v>1819</v>
      </c>
      <c r="K17" s="211">
        <f>K18</f>
        <v>-64622000</v>
      </c>
      <c r="L17" s="211">
        <f>L18</f>
        <v>-50122000</v>
      </c>
      <c r="M17" s="111" t="str">
        <f t="shared" si="0"/>
        <v>-</v>
      </c>
      <c r="N17" s="178"/>
      <c r="O17" s="178"/>
      <c r="P17" s="178"/>
      <c r="Q17" s="178"/>
      <c r="R17" s="178"/>
      <c r="S17" s="178"/>
      <c r="T17" s="178"/>
      <c r="U17" s="178"/>
      <c r="V17" s="178"/>
      <c r="W17" s="178"/>
      <c r="X17" s="178"/>
      <c r="Y17" s="178"/>
      <c r="Z17" s="178"/>
      <c r="AA17" s="178"/>
      <c r="AB17" s="178"/>
      <c r="AC17" s="178"/>
      <c r="AD17" s="178"/>
      <c r="AE17" s="178"/>
      <c r="AF17" s="178"/>
    </row>
    <row r="18" spans="1:32" s="185" customFormat="1" ht="11.25">
      <c r="A18" s="212" t="s">
        <v>1526</v>
      </c>
      <c r="B18" s="213" t="s">
        <v>1550</v>
      </c>
      <c r="C18" s="214" t="s">
        <v>1791</v>
      </c>
      <c r="D18" s="215" t="s">
        <v>1824</v>
      </c>
      <c r="E18" s="215" t="s">
        <v>1601</v>
      </c>
      <c r="F18" s="215" t="s">
        <v>1692</v>
      </c>
      <c r="G18" s="215" t="s">
        <v>1821</v>
      </c>
      <c r="H18" s="215" t="s">
        <v>1821</v>
      </c>
      <c r="I18" s="215" t="s">
        <v>1822</v>
      </c>
      <c r="J18" s="216" t="s">
        <v>1819</v>
      </c>
      <c r="K18" s="217">
        <f>K19+K22</f>
        <v>-64622000</v>
      </c>
      <c r="L18" s="217">
        <f>L19+L22</f>
        <v>-50122000</v>
      </c>
      <c r="M18" s="111" t="str">
        <f t="shared" si="0"/>
        <v>-</v>
      </c>
      <c r="N18" s="178"/>
      <c r="O18" s="178"/>
      <c r="P18" s="178"/>
      <c r="Q18" s="178"/>
      <c r="R18" s="178"/>
      <c r="S18" s="178"/>
      <c r="T18" s="178"/>
      <c r="U18" s="178"/>
      <c r="V18" s="178"/>
      <c r="W18" s="178"/>
      <c r="X18" s="178"/>
      <c r="Y18" s="178"/>
      <c r="Z18" s="178"/>
      <c r="AA18" s="178"/>
      <c r="AB18" s="178"/>
      <c r="AC18" s="178"/>
      <c r="AD18" s="178"/>
      <c r="AE18" s="178"/>
      <c r="AF18" s="178"/>
    </row>
    <row r="19" spans="1:32" s="185" customFormat="1" ht="22.5">
      <c r="A19" s="212" t="s">
        <v>1675</v>
      </c>
      <c r="B19" s="213" t="s">
        <v>1550</v>
      </c>
      <c r="C19" s="214" t="s">
        <v>1791</v>
      </c>
      <c r="D19" s="215" t="s">
        <v>1824</v>
      </c>
      <c r="E19" s="215" t="s">
        <v>1601</v>
      </c>
      <c r="F19" s="215" t="s">
        <v>1692</v>
      </c>
      <c r="G19" s="215" t="s">
        <v>1821</v>
      </c>
      <c r="H19" s="215" t="s">
        <v>1821</v>
      </c>
      <c r="I19" s="215" t="s">
        <v>1822</v>
      </c>
      <c r="J19" s="216" t="s">
        <v>1573</v>
      </c>
      <c r="K19" s="217">
        <f>K20</f>
        <v>4500000</v>
      </c>
      <c r="L19" s="217">
        <f>L20</f>
        <v>4500000</v>
      </c>
      <c r="M19" s="111" t="str">
        <f t="shared" si="0"/>
        <v>-</v>
      </c>
      <c r="N19" s="178"/>
      <c r="O19" s="178"/>
      <c r="P19" s="178"/>
      <c r="Q19" s="178"/>
      <c r="R19" s="178"/>
      <c r="S19" s="178"/>
      <c r="T19" s="178"/>
      <c r="U19" s="178"/>
      <c r="V19" s="178"/>
      <c r="W19" s="178"/>
      <c r="X19" s="178"/>
      <c r="Y19" s="178"/>
      <c r="Z19" s="178"/>
      <c r="AA19" s="178"/>
      <c r="AB19" s="178"/>
      <c r="AC19" s="178"/>
      <c r="AD19" s="178"/>
      <c r="AE19" s="178"/>
      <c r="AF19" s="178"/>
    </row>
    <row r="20" spans="1:32" s="185" customFormat="1" ht="22.5">
      <c r="A20" s="218" t="s">
        <v>1527</v>
      </c>
      <c r="B20" s="213" t="s">
        <v>1550</v>
      </c>
      <c r="C20" s="214" t="s">
        <v>1791</v>
      </c>
      <c r="D20" s="215" t="s">
        <v>1824</v>
      </c>
      <c r="E20" s="215" t="s">
        <v>1601</v>
      </c>
      <c r="F20" s="215" t="s">
        <v>1692</v>
      </c>
      <c r="G20" s="215" t="s">
        <v>1827</v>
      </c>
      <c r="H20" s="215" t="s">
        <v>1821</v>
      </c>
      <c r="I20" s="215" t="s">
        <v>1822</v>
      </c>
      <c r="J20" s="216" t="s">
        <v>1573</v>
      </c>
      <c r="K20" s="217">
        <f>K21</f>
        <v>4500000</v>
      </c>
      <c r="L20" s="217">
        <f>L21</f>
        <v>4500000</v>
      </c>
      <c r="M20" s="111" t="str">
        <f t="shared" si="0"/>
        <v>-</v>
      </c>
      <c r="N20" s="178"/>
      <c r="O20" s="178"/>
      <c r="P20" s="178"/>
      <c r="Q20" s="178"/>
      <c r="R20" s="178"/>
      <c r="S20" s="178"/>
      <c r="T20" s="178"/>
      <c r="U20" s="178"/>
      <c r="V20" s="178"/>
      <c r="W20" s="178"/>
      <c r="X20" s="178"/>
      <c r="Y20" s="178"/>
      <c r="Z20" s="178"/>
      <c r="AA20" s="178"/>
      <c r="AB20" s="178"/>
      <c r="AC20" s="178"/>
      <c r="AD20" s="178"/>
      <c r="AE20" s="178"/>
      <c r="AF20" s="178"/>
    </row>
    <row r="21" spans="1:32" s="185" customFormat="1" ht="22.5">
      <c r="A21" s="212" t="s">
        <v>1726</v>
      </c>
      <c r="B21" s="213" t="s">
        <v>1550</v>
      </c>
      <c r="C21" s="214" t="s">
        <v>1791</v>
      </c>
      <c r="D21" s="215" t="s">
        <v>1824</v>
      </c>
      <c r="E21" s="215" t="s">
        <v>1601</v>
      </c>
      <c r="F21" s="215" t="s">
        <v>1692</v>
      </c>
      <c r="G21" s="215" t="s">
        <v>1827</v>
      </c>
      <c r="H21" s="215" t="s">
        <v>1692</v>
      </c>
      <c r="I21" s="215" t="s">
        <v>1822</v>
      </c>
      <c r="J21" s="216" t="s">
        <v>1574</v>
      </c>
      <c r="K21" s="217">
        <v>4500000</v>
      </c>
      <c r="L21" s="217">
        <v>4500000</v>
      </c>
      <c r="M21" s="111" t="str">
        <f t="shared" si="0"/>
        <v>-</v>
      </c>
      <c r="N21" s="178"/>
      <c r="O21" s="178"/>
      <c r="P21" s="178"/>
      <c r="Q21" s="178"/>
      <c r="R21" s="178"/>
      <c r="S21" s="178"/>
      <c r="T21" s="178"/>
      <c r="U21" s="178"/>
      <c r="V21" s="178"/>
      <c r="W21" s="178"/>
      <c r="X21" s="178"/>
      <c r="Y21" s="178"/>
      <c r="Z21" s="178"/>
      <c r="AA21" s="178"/>
      <c r="AB21" s="178"/>
      <c r="AC21" s="178"/>
      <c r="AD21" s="178"/>
      <c r="AE21" s="178"/>
      <c r="AF21" s="178"/>
    </row>
    <row r="22" spans="1:32" s="185" customFormat="1" ht="11.25">
      <c r="A22" s="212" t="s">
        <v>1783</v>
      </c>
      <c r="B22" s="213" t="s">
        <v>1550</v>
      </c>
      <c r="C22" s="214" t="s">
        <v>1791</v>
      </c>
      <c r="D22" s="215" t="s">
        <v>1824</v>
      </c>
      <c r="E22" s="215" t="s">
        <v>1601</v>
      </c>
      <c r="F22" s="215" t="s">
        <v>1692</v>
      </c>
      <c r="G22" s="215" t="s">
        <v>1821</v>
      </c>
      <c r="H22" s="215" t="s">
        <v>1821</v>
      </c>
      <c r="I22" s="215" t="s">
        <v>1822</v>
      </c>
      <c r="J22" s="216" t="s">
        <v>1548</v>
      </c>
      <c r="K22" s="217">
        <f>K23</f>
        <v>-69122000</v>
      </c>
      <c r="L22" s="217">
        <f>L23</f>
        <v>-54622000</v>
      </c>
      <c r="M22" s="111" t="str">
        <f t="shared" si="0"/>
        <v>-</v>
      </c>
      <c r="N22" s="178"/>
      <c r="O22" s="178"/>
      <c r="P22" s="178"/>
      <c r="Q22" s="178"/>
      <c r="R22" s="178"/>
      <c r="S22" s="178"/>
      <c r="T22" s="178"/>
      <c r="U22" s="178"/>
      <c r="V22" s="178"/>
      <c r="W22" s="178"/>
      <c r="X22" s="178"/>
      <c r="Y22" s="178"/>
      <c r="Z22" s="178"/>
      <c r="AA22" s="178"/>
      <c r="AB22" s="178"/>
      <c r="AC22" s="178"/>
      <c r="AD22" s="178"/>
      <c r="AE22" s="178"/>
      <c r="AF22" s="178"/>
    </row>
    <row r="23" spans="1:32" s="185" customFormat="1" ht="22.5">
      <c r="A23" s="212" t="s">
        <v>1784</v>
      </c>
      <c r="B23" s="213" t="s">
        <v>1550</v>
      </c>
      <c r="C23" s="214" t="s">
        <v>1791</v>
      </c>
      <c r="D23" s="215" t="s">
        <v>1824</v>
      </c>
      <c r="E23" s="215" t="s">
        <v>1601</v>
      </c>
      <c r="F23" s="215" t="s">
        <v>1692</v>
      </c>
      <c r="G23" s="215" t="s">
        <v>1827</v>
      </c>
      <c r="H23" s="215" t="s">
        <v>1821</v>
      </c>
      <c r="I23" s="215" t="s">
        <v>1822</v>
      </c>
      <c r="J23" s="216" t="s">
        <v>1548</v>
      </c>
      <c r="K23" s="217">
        <f>K24</f>
        <v>-69122000</v>
      </c>
      <c r="L23" s="217">
        <f>L24</f>
        <v>-54622000</v>
      </c>
      <c r="M23" s="111" t="str">
        <f t="shared" si="0"/>
        <v>-</v>
      </c>
      <c r="N23" s="178"/>
      <c r="O23" s="178"/>
      <c r="P23" s="178"/>
      <c r="Q23" s="178"/>
      <c r="R23" s="178"/>
      <c r="S23" s="178"/>
      <c r="T23" s="178"/>
      <c r="U23" s="178"/>
      <c r="V23" s="178"/>
      <c r="W23" s="178"/>
      <c r="X23" s="178"/>
      <c r="Y23" s="178"/>
      <c r="Z23" s="178"/>
      <c r="AA23" s="178"/>
      <c r="AB23" s="178"/>
      <c r="AC23" s="178"/>
      <c r="AD23" s="178"/>
      <c r="AE23" s="178"/>
      <c r="AF23" s="178"/>
    </row>
    <row r="24" spans="1:32" s="185" customFormat="1" ht="22.5">
      <c r="A24" s="193" t="s">
        <v>1981</v>
      </c>
      <c r="B24" s="213" t="s">
        <v>1550</v>
      </c>
      <c r="C24" s="219" t="s">
        <v>1791</v>
      </c>
      <c r="D24" s="220" t="s">
        <v>1824</v>
      </c>
      <c r="E24" s="220" t="s">
        <v>1601</v>
      </c>
      <c r="F24" s="220" t="s">
        <v>1692</v>
      </c>
      <c r="G24" s="220" t="s">
        <v>1827</v>
      </c>
      <c r="H24" s="220" t="s">
        <v>1692</v>
      </c>
      <c r="I24" s="220" t="s">
        <v>1822</v>
      </c>
      <c r="J24" s="221" t="s">
        <v>1575</v>
      </c>
      <c r="K24" s="198">
        <v>-69122000</v>
      </c>
      <c r="L24" s="198">
        <v>-54622000</v>
      </c>
      <c r="M24" s="111" t="str">
        <f t="shared" si="0"/>
        <v>-</v>
      </c>
      <c r="N24" s="178"/>
      <c r="O24" s="178"/>
      <c r="P24" s="178"/>
      <c r="Q24" s="178"/>
      <c r="R24" s="178"/>
      <c r="S24" s="178"/>
      <c r="T24" s="178"/>
      <c r="U24" s="178"/>
      <c r="V24" s="178"/>
      <c r="W24" s="178"/>
      <c r="X24" s="178"/>
      <c r="Y24" s="178"/>
      <c r="Z24" s="178"/>
      <c r="AA24" s="178"/>
      <c r="AB24" s="178"/>
      <c r="AC24" s="178"/>
      <c r="AD24" s="178"/>
      <c r="AE24" s="178"/>
      <c r="AF24" s="178"/>
    </row>
    <row r="25" spans="1:32" s="185" customFormat="1" ht="12.75" customHeight="1">
      <c r="A25" s="193" t="s">
        <v>1785</v>
      </c>
      <c r="B25" s="194" t="s">
        <v>1786</v>
      </c>
      <c r="C25" s="195" t="s">
        <v>946</v>
      </c>
      <c r="D25" s="196"/>
      <c r="E25" s="196"/>
      <c r="F25" s="196"/>
      <c r="G25" s="196"/>
      <c r="H25" s="196"/>
      <c r="I25" s="196"/>
      <c r="J25" s="197"/>
      <c r="K25" s="222">
        <v>0</v>
      </c>
      <c r="L25" s="222">
        <v>0</v>
      </c>
      <c r="M25" s="223" t="str">
        <f>IF(K26-L26&gt;0,K26-L26,"-")</f>
        <v>-</v>
      </c>
      <c r="N25" s="178"/>
      <c r="O25" s="178"/>
      <c r="P25" s="178"/>
      <c r="Q25" s="178"/>
      <c r="R25" s="178"/>
      <c r="S25" s="178"/>
      <c r="T25" s="178"/>
      <c r="U25" s="178"/>
      <c r="V25" s="178"/>
      <c r="W25" s="178"/>
      <c r="X25" s="178"/>
      <c r="Y25" s="178"/>
      <c r="Z25" s="178"/>
      <c r="AA25" s="178"/>
      <c r="AB25" s="178"/>
      <c r="AC25" s="178"/>
      <c r="AD25" s="178"/>
      <c r="AE25" s="178"/>
      <c r="AF25" s="178"/>
    </row>
    <row r="26" spans="1:32" s="185" customFormat="1" ht="11.25">
      <c r="A26" s="186" t="s">
        <v>1658</v>
      </c>
      <c r="B26" s="187"/>
      <c r="C26" s="188"/>
      <c r="D26" s="189"/>
      <c r="E26" s="189"/>
      <c r="F26" s="189"/>
      <c r="G26" s="189"/>
      <c r="H26" s="189"/>
      <c r="I26" s="189"/>
      <c r="J26" s="190"/>
      <c r="K26" s="224"/>
      <c r="L26" s="224"/>
      <c r="M26" s="225"/>
      <c r="N26" s="178"/>
      <c r="O26" s="178"/>
      <c r="P26" s="178"/>
      <c r="Q26" s="178"/>
      <c r="R26" s="178"/>
      <c r="S26" s="178"/>
      <c r="T26" s="178"/>
      <c r="U26" s="178"/>
      <c r="V26" s="178"/>
      <c r="W26" s="178"/>
      <c r="X26" s="178"/>
      <c r="Y26" s="178"/>
      <c r="Z26" s="178"/>
      <c r="AA26" s="178"/>
      <c r="AB26" s="178"/>
      <c r="AC26" s="178"/>
      <c r="AD26" s="178"/>
      <c r="AE26" s="178"/>
      <c r="AF26" s="178"/>
    </row>
    <row r="27" spans="1:32" s="185" customFormat="1" ht="11.25">
      <c r="A27" s="186" t="s">
        <v>972</v>
      </c>
      <c r="B27" s="187" t="s">
        <v>1659</v>
      </c>
      <c r="C27" s="188"/>
      <c r="D27" s="189"/>
      <c r="E27" s="189"/>
      <c r="F27" s="189"/>
      <c r="G27" s="189"/>
      <c r="H27" s="189"/>
      <c r="I27" s="189"/>
      <c r="J27" s="190"/>
      <c r="K27" s="226">
        <f>K29+K34</f>
        <v>169696978.8600006</v>
      </c>
      <c r="L27" s="226">
        <f>L29+L34</f>
        <v>-49607467.92000008</v>
      </c>
      <c r="M27" s="111">
        <f>IF(K27-L27&gt;0,K27-L27,"-")</f>
        <v>219304446.7800007</v>
      </c>
      <c r="N27" s="178"/>
      <c r="O27" s="178"/>
      <c r="P27" s="178"/>
      <c r="Q27" s="178"/>
      <c r="R27" s="178"/>
      <c r="S27" s="178"/>
      <c r="T27" s="178"/>
      <c r="U27" s="178"/>
      <c r="V27" s="178"/>
      <c r="W27" s="178"/>
      <c r="X27" s="178"/>
      <c r="Y27" s="178"/>
      <c r="Z27" s="178"/>
      <c r="AA27" s="178"/>
      <c r="AB27" s="178"/>
      <c r="AC27" s="178"/>
      <c r="AD27" s="178"/>
      <c r="AE27" s="178"/>
      <c r="AF27" s="178"/>
    </row>
    <row r="28" spans="1:13" ht="11.25">
      <c r="A28" s="186" t="s">
        <v>973</v>
      </c>
      <c r="B28" s="187" t="s">
        <v>682</v>
      </c>
      <c r="C28" s="188"/>
      <c r="D28" s="189"/>
      <c r="E28" s="189"/>
      <c r="F28" s="189"/>
      <c r="G28" s="189"/>
      <c r="H28" s="189"/>
      <c r="I28" s="189"/>
      <c r="J28" s="190"/>
      <c r="K28" s="226">
        <f>K29</f>
        <v>-7128306211.36</v>
      </c>
      <c r="L28" s="226">
        <f>L29</f>
        <v>-7276990446.41</v>
      </c>
      <c r="M28" s="227" t="s">
        <v>946</v>
      </c>
    </row>
    <row r="29" spans="1:13" ht="11.25">
      <c r="A29" s="212" t="s">
        <v>696</v>
      </c>
      <c r="B29" s="213" t="s">
        <v>682</v>
      </c>
      <c r="C29" s="214" t="s">
        <v>1791</v>
      </c>
      <c r="D29" s="228" t="s">
        <v>1824</v>
      </c>
      <c r="E29" s="228" t="s">
        <v>1692</v>
      </c>
      <c r="F29" s="228" t="s">
        <v>1821</v>
      </c>
      <c r="G29" s="228" t="s">
        <v>1821</v>
      </c>
      <c r="H29" s="228" t="s">
        <v>1821</v>
      </c>
      <c r="I29" s="228" t="s">
        <v>1822</v>
      </c>
      <c r="J29" s="229" t="s">
        <v>1548</v>
      </c>
      <c r="K29" s="80">
        <f aca="true" t="shared" si="2" ref="K29:L31">K30</f>
        <v>-7128306211.36</v>
      </c>
      <c r="L29" s="80">
        <f t="shared" si="2"/>
        <v>-7276990446.41</v>
      </c>
      <c r="M29" s="227" t="s">
        <v>946</v>
      </c>
    </row>
    <row r="30" spans="1:13" ht="11.25">
      <c r="A30" s="230" t="s">
        <v>697</v>
      </c>
      <c r="B30" s="231" t="s">
        <v>682</v>
      </c>
      <c r="C30" s="232" t="s">
        <v>1791</v>
      </c>
      <c r="D30" s="228" t="s">
        <v>1824</v>
      </c>
      <c r="E30" s="228" t="s">
        <v>1692</v>
      </c>
      <c r="F30" s="228" t="s">
        <v>1827</v>
      </c>
      <c r="G30" s="228" t="s">
        <v>1821</v>
      </c>
      <c r="H30" s="228" t="s">
        <v>1821</v>
      </c>
      <c r="I30" s="228" t="s">
        <v>1822</v>
      </c>
      <c r="J30" s="229" t="s">
        <v>1548</v>
      </c>
      <c r="K30" s="80">
        <f t="shared" si="2"/>
        <v>-7128306211.36</v>
      </c>
      <c r="L30" s="80">
        <f t="shared" si="2"/>
        <v>-7276990446.41</v>
      </c>
      <c r="M30" s="227" t="s">
        <v>946</v>
      </c>
    </row>
    <row r="31" spans="1:32" s="185" customFormat="1" ht="11.25">
      <c r="A31" s="230" t="s">
        <v>1641</v>
      </c>
      <c r="B31" s="231" t="s">
        <v>682</v>
      </c>
      <c r="C31" s="232" t="s">
        <v>1791</v>
      </c>
      <c r="D31" s="228" t="s">
        <v>1824</v>
      </c>
      <c r="E31" s="228" t="s">
        <v>1692</v>
      </c>
      <c r="F31" s="228" t="s">
        <v>1827</v>
      </c>
      <c r="G31" s="228" t="s">
        <v>1824</v>
      </c>
      <c r="H31" s="228" t="s">
        <v>1821</v>
      </c>
      <c r="I31" s="228" t="s">
        <v>1822</v>
      </c>
      <c r="J31" s="229" t="s">
        <v>1576</v>
      </c>
      <c r="K31" s="80">
        <f t="shared" si="2"/>
        <v>-7128306211.36</v>
      </c>
      <c r="L31" s="80">
        <f t="shared" si="2"/>
        <v>-7276990446.41</v>
      </c>
      <c r="M31" s="227" t="s">
        <v>946</v>
      </c>
      <c r="N31" s="178"/>
      <c r="O31" s="178"/>
      <c r="P31" s="178"/>
      <c r="Q31" s="178"/>
      <c r="R31" s="178"/>
      <c r="S31" s="178"/>
      <c r="T31" s="178"/>
      <c r="U31" s="178"/>
      <c r="V31" s="178"/>
      <c r="W31" s="178"/>
      <c r="X31" s="178"/>
      <c r="Y31" s="178"/>
      <c r="Z31" s="178"/>
      <c r="AA31" s="178"/>
      <c r="AB31" s="178"/>
      <c r="AC31" s="178"/>
      <c r="AD31" s="178"/>
      <c r="AE31" s="178"/>
      <c r="AF31" s="178"/>
    </row>
    <row r="32" spans="1:32" s="185" customFormat="1" ht="11.25">
      <c r="A32" s="230" t="s">
        <v>1982</v>
      </c>
      <c r="B32" s="231" t="s">
        <v>682</v>
      </c>
      <c r="C32" s="232" t="s">
        <v>1791</v>
      </c>
      <c r="D32" s="228" t="s">
        <v>1824</v>
      </c>
      <c r="E32" s="228" t="s">
        <v>1692</v>
      </c>
      <c r="F32" s="228" t="s">
        <v>1827</v>
      </c>
      <c r="G32" s="228" t="s">
        <v>1824</v>
      </c>
      <c r="H32" s="228" t="s">
        <v>1692</v>
      </c>
      <c r="I32" s="228" t="s">
        <v>1822</v>
      </c>
      <c r="J32" s="229" t="s">
        <v>1576</v>
      </c>
      <c r="K32" s="233">
        <f>-7128306211.36</f>
        <v>-7128306211.36</v>
      </c>
      <c r="L32" s="234">
        <v>-7276990446.41</v>
      </c>
      <c r="M32" s="227" t="s">
        <v>946</v>
      </c>
      <c r="N32" s="178"/>
      <c r="O32" s="178"/>
      <c r="P32" s="178"/>
      <c r="Q32" s="178"/>
      <c r="R32" s="178"/>
      <c r="S32" s="178"/>
      <c r="T32" s="178"/>
      <c r="U32" s="178"/>
      <c r="V32" s="178"/>
      <c r="W32" s="178"/>
      <c r="X32" s="178"/>
      <c r="Y32" s="178"/>
      <c r="Z32" s="178"/>
      <c r="AA32" s="178"/>
      <c r="AB32" s="178"/>
      <c r="AC32" s="178"/>
      <c r="AD32" s="178"/>
      <c r="AE32" s="178"/>
      <c r="AF32" s="178"/>
    </row>
    <row r="33" spans="1:32" s="185" customFormat="1" ht="11.25">
      <c r="A33" s="230" t="s">
        <v>974</v>
      </c>
      <c r="B33" s="231" t="s">
        <v>1577</v>
      </c>
      <c r="C33" s="232"/>
      <c r="D33" s="228"/>
      <c r="E33" s="228"/>
      <c r="F33" s="228"/>
      <c r="G33" s="228"/>
      <c r="H33" s="228"/>
      <c r="I33" s="228"/>
      <c r="J33" s="229"/>
      <c r="K33" s="233">
        <f>K34</f>
        <v>7298003190.22</v>
      </c>
      <c r="L33" s="233">
        <f>L34</f>
        <v>7227382978.49</v>
      </c>
      <c r="M33" s="227" t="s">
        <v>946</v>
      </c>
      <c r="N33" s="178"/>
      <c r="O33" s="178"/>
      <c r="P33" s="178"/>
      <c r="Q33" s="178"/>
      <c r="R33" s="178"/>
      <c r="S33" s="178"/>
      <c r="T33" s="178"/>
      <c r="U33" s="178"/>
      <c r="V33" s="178"/>
      <c r="W33" s="178"/>
      <c r="X33" s="178"/>
      <c r="Y33" s="178"/>
      <c r="Z33" s="178"/>
      <c r="AA33" s="178"/>
      <c r="AB33" s="178"/>
      <c r="AC33" s="178"/>
      <c r="AD33" s="178"/>
      <c r="AE33" s="178"/>
      <c r="AF33" s="178"/>
    </row>
    <row r="34" spans="1:32" s="185" customFormat="1" ht="11.25">
      <c r="A34" s="212" t="s">
        <v>1983</v>
      </c>
      <c r="B34" s="213" t="s">
        <v>1577</v>
      </c>
      <c r="C34" s="214" t="s">
        <v>1791</v>
      </c>
      <c r="D34" s="228" t="s">
        <v>1824</v>
      </c>
      <c r="E34" s="228" t="s">
        <v>1692</v>
      </c>
      <c r="F34" s="228" t="s">
        <v>1821</v>
      </c>
      <c r="G34" s="228" t="s">
        <v>1821</v>
      </c>
      <c r="H34" s="228" t="s">
        <v>1821</v>
      </c>
      <c r="I34" s="228" t="s">
        <v>1822</v>
      </c>
      <c r="J34" s="229" t="s">
        <v>1573</v>
      </c>
      <c r="K34" s="80">
        <f aca="true" t="shared" si="3" ref="K34:L36">K35</f>
        <v>7298003190.22</v>
      </c>
      <c r="L34" s="80">
        <f t="shared" si="3"/>
        <v>7227382978.49</v>
      </c>
      <c r="M34" s="227" t="s">
        <v>946</v>
      </c>
      <c r="N34" s="178"/>
      <c r="O34" s="178"/>
      <c r="P34" s="178"/>
      <c r="Q34" s="178"/>
      <c r="R34" s="178"/>
      <c r="S34" s="178"/>
      <c r="T34" s="178"/>
      <c r="U34" s="178"/>
      <c r="V34" s="178"/>
      <c r="W34" s="178"/>
      <c r="X34" s="178"/>
      <c r="Y34" s="178"/>
      <c r="Z34" s="178"/>
      <c r="AA34" s="178"/>
      <c r="AB34" s="178"/>
      <c r="AC34" s="178"/>
      <c r="AD34" s="178"/>
      <c r="AE34" s="178"/>
      <c r="AF34" s="178"/>
    </row>
    <row r="35" spans="1:32" s="185" customFormat="1" ht="11.25">
      <c r="A35" s="230" t="s">
        <v>1642</v>
      </c>
      <c r="B35" s="231" t="s">
        <v>1577</v>
      </c>
      <c r="C35" s="232" t="s">
        <v>1791</v>
      </c>
      <c r="D35" s="228" t="s">
        <v>1824</v>
      </c>
      <c r="E35" s="228" t="s">
        <v>1692</v>
      </c>
      <c r="F35" s="228" t="s">
        <v>1827</v>
      </c>
      <c r="G35" s="228" t="s">
        <v>1821</v>
      </c>
      <c r="H35" s="228" t="s">
        <v>1821</v>
      </c>
      <c r="I35" s="228" t="s">
        <v>1822</v>
      </c>
      <c r="J35" s="229" t="s">
        <v>1573</v>
      </c>
      <c r="K35" s="80">
        <f t="shared" si="3"/>
        <v>7298003190.22</v>
      </c>
      <c r="L35" s="80">
        <f t="shared" si="3"/>
        <v>7227382978.49</v>
      </c>
      <c r="M35" s="227" t="s">
        <v>946</v>
      </c>
      <c r="N35" s="178"/>
      <c r="O35" s="178"/>
      <c r="P35" s="178"/>
      <c r="Q35" s="178"/>
      <c r="R35" s="178"/>
      <c r="S35" s="178"/>
      <c r="T35" s="178"/>
      <c r="U35" s="178"/>
      <c r="V35" s="178"/>
      <c r="W35" s="178"/>
      <c r="X35" s="178"/>
      <c r="Y35" s="178"/>
      <c r="Z35" s="178"/>
      <c r="AA35" s="178"/>
      <c r="AB35" s="178"/>
      <c r="AC35" s="178"/>
      <c r="AD35" s="178"/>
      <c r="AE35" s="178"/>
      <c r="AF35" s="178"/>
    </row>
    <row r="36" spans="1:32" s="185" customFormat="1" ht="11.25">
      <c r="A36" s="230" t="s">
        <v>1643</v>
      </c>
      <c r="B36" s="231" t="s">
        <v>1577</v>
      </c>
      <c r="C36" s="232" t="s">
        <v>1791</v>
      </c>
      <c r="D36" s="228" t="s">
        <v>1824</v>
      </c>
      <c r="E36" s="228" t="s">
        <v>1692</v>
      </c>
      <c r="F36" s="228" t="s">
        <v>1827</v>
      </c>
      <c r="G36" s="228" t="s">
        <v>1824</v>
      </c>
      <c r="H36" s="228" t="s">
        <v>1821</v>
      </c>
      <c r="I36" s="228" t="s">
        <v>1822</v>
      </c>
      <c r="J36" s="229" t="s">
        <v>1578</v>
      </c>
      <c r="K36" s="80">
        <f t="shared" si="3"/>
        <v>7298003190.22</v>
      </c>
      <c r="L36" s="80">
        <f t="shared" si="3"/>
        <v>7227382978.49</v>
      </c>
      <c r="M36" s="227" t="s">
        <v>946</v>
      </c>
      <c r="N36" s="178"/>
      <c r="O36" s="178"/>
      <c r="P36" s="178"/>
      <c r="Q36" s="178"/>
      <c r="R36" s="178"/>
      <c r="S36" s="178"/>
      <c r="T36" s="178"/>
      <c r="U36" s="178"/>
      <c r="V36" s="178"/>
      <c r="W36" s="178"/>
      <c r="X36" s="178"/>
      <c r="Y36" s="178"/>
      <c r="Z36" s="178"/>
      <c r="AA36" s="178"/>
      <c r="AB36" s="178"/>
      <c r="AC36" s="178"/>
      <c r="AD36" s="178"/>
      <c r="AE36" s="178"/>
      <c r="AF36" s="178"/>
    </row>
    <row r="37" spans="1:32" s="185" customFormat="1" ht="11.25">
      <c r="A37" s="235" t="s">
        <v>1984</v>
      </c>
      <c r="B37" s="236" t="s">
        <v>1577</v>
      </c>
      <c r="C37" s="237" t="s">
        <v>1791</v>
      </c>
      <c r="D37" s="228" t="s">
        <v>1824</v>
      </c>
      <c r="E37" s="228" t="s">
        <v>1692</v>
      </c>
      <c r="F37" s="228" t="s">
        <v>1827</v>
      </c>
      <c r="G37" s="228" t="s">
        <v>1824</v>
      </c>
      <c r="H37" s="228" t="s">
        <v>1692</v>
      </c>
      <c r="I37" s="228" t="s">
        <v>1822</v>
      </c>
      <c r="J37" s="229" t="s">
        <v>1578</v>
      </c>
      <c r="K37" s="233">
        <v>7298003190.22</v>
      </c>
      <c r="L37" s="234">
        <v>7227382978.49</v>
      </c>
      <c r="M37" s="227" t="s">
        <v>946</v>
      </c>
      <c r="N37" s="178"/>
      <c r="O37" s="178"/>
      <c r="P37" s="178"/>
      <c r="Q37" s="178"/>
      <c r="R37" s="178"/>
      <c r="S37" s="178"/>
      <c r="T37" s="178"/>
      <c r="U37" s="178"/>
      <c r="V37" s="178"/>
      <c r="W37" s="178"/>
      <c r="X37" s="178"/>
      <c r="Y37" s="178"/>
      <c r="Z37" s="178"/>
      <c r="AA37" s="178"/>
      <c r="AB37" s="178"/>
      <c r="AC37" s="178"/>
      <c r="AD37" s="178"/>
      <c r="AE37" s="178"/>
      <c r="AF37" s="178"/>
    </row>
    <row r="38" spans="1:32" s="244" customFormat="1" ht="15" customHeight="1">
      <c r="A38" s="238"/>
      <c r="B38" s="239"/>
      <c r="C38" s="239"/>
      <c r="D38" s="240"/>
      <c r="E38" s="240"/>
      <c r="F38" s="240"/>
      <c r="G38" s="240"/>
      <c r="H38" s="240"/>
      <c r="I38" s="240"/>
      <c r="J38" s="240"/>
      <c r="K38" s="241"/>
      <c r="L38" s="242"/>
      <c r="M38" s="185"/>
      <c r="N38" s="243"/>
      <c r="O38" s="243"/>
      <c r="P38" s="243"/>
      <c r="Q38" s="243"/>
      <c r="R38" s="243"/>
      <c r="S38" s="243"/>
      <c r="T38" s="243"/>
      <c r="U38" s="243"/>
      <c r="V38" s="243"/>
      <c r="W38" s="243"/>
      <c r="X38" s="243"/>
      <c r="Y38" s="243"/>
      <c r="Z38" s="243"/>
      <c r="AA38" s="243"/>
      <c r="AB38" s="243"/>
      <c r="AC38" s="243"/>
      <c r="AD38" s="243"/>
      <c r="AE38" s="243"/>
      <c r="AF38" s="243"/>
    </row>
    <row r="39" spans="1:32" s="244" customFormat="1" ht="11.25">
      <c r="A39" s="245"/>
      <c r="B39" s="158"/>
      <c r="C39" s="158"/>
      <c r="D39" s="246"/>
      <c r="E39" s="246"/>
      <c r="F39" s="246"/>
      <c r="G39" s="246"/>
      <c r="H39" s="246"/>
      <c r="I39" s="246"/>
      <c r="J39" s="246"/>
      <c r="K39" s="247"/>
      <c r="L39" s="248"/>
      <c r="N39" s="243"/>
      <c r="O39" s="243"/>
      <c r="P39" s="243"/>
      <c r="Q39" s="243"/>
      <c r="R39" s="243"/>
      <c r="S39" s="243"/>
      <c r="T39" s="243"/>
      <c r="U39" s="243"/>
      <c r="V39" s="243"/>
      <c r="W39" s="243"/>
      <c r="X39" s="243"/>
      <c r="Y39" s="243"/>
      <c r="Z39" s="243"/>
      <c r="AA39" s="243"/>
      <c r="AB39" s="243"/>
      <c r="AC39" s="243"/>
      <c r="AD39" s="243"/>
      <c r="AE39" s="243"/>
      <c r="AF39" s="243"/>
    </row>
    <row r="40" spans="1:32" s="15" customFormat="1" ht="11.25">
      <c r="A40" s="249" t="s">
        <v>270</v>
      </c>
      <c r="B40" s="250"/>
      <c r="C40" s="250"/>
      <c r="D40" s="251"/>
      <c r="E40" s="251"/>
      <c r="F40" s="251"/>
      <c r="G40" s="251"/>
      <c r="H40" s="251"/>
      <c r="I40" s="251"/>
      <c r="J40" s="252"/>
      <c r="K40" s="253" t="s">
        <v>271</v>
      </c>
      <c r="L40" s="253"/>
      <c r="M40" s="244"/>
      <c r="N40" s="14"/>
      <c r="O40" s="14"/>
      <c r="P40" s="14"/>
      <c r="Q40" s="14"/>
      <c r="R40" s="14"/>
      <c r="S40" s="14"/>
      <c r="T40" s="14"/>
      <c r="U40" s="14"/>
      <c r="V40" s="14"/>
      <c r="W40" s="14"/>
      <c r="X40" s="14"/>
      <c r="Y40" s="14"/>
      <c r="Z40" s="14"/>
      <c r="AA40" s="14"/>
      <c r="AB40" s="14"/>
      <c r="AC40" s="14"/>
      <c r="AD40" s="14"/>
      <c r="AE40" s="14"/>
      <c r="AF40" s="14"/>
    </row>
    <row r="41" spans="1:32" s="15" customFormat="1" ht="15" customHeight="1">
      <c r="A41" s="254"/>
      <c r="B41" s="250"/>
      <c r="C41" s="250"/>
      <c r="D41" s="196" t="s">
        <v>1579</v>
      </c>
      <c r="E41" s="196"/>
      <c r="F41" s="196"/>
      <c r="G41" s="196"/>
      <c r="H41" s="196"/>
      <c r="I41" s="196"/>
      <c r="J41" s="252"/>
      <c r="K41" s="255" t="s">
        <v>1787</v>
      </c>
      <c r="L41" s="255"/>
      <c r="M41" s="244"/>
      <c r="N41" s="14"/>
      <c r="O41" s="14"/>
      <c r="P41" s="14"/>
      <c r="Q41" s="14"/>
      <c r="R41" s="14"/>
      <c r="S41" s="14"/>
      <c r="T41" s="14"/>
      <c r="U41" s="14"/>
      <c r="V41" s="14"/>
      <c r="W41" s="14"/>
      <c r="X41" s="14"/>
      <c r="Y41" s="14"/>
      <c r="Z41" s="14"/>
      <c r="AA41" s="14"/>
      <c r="AB41" s="14"/>
      <c r="AC41" s="14"/>
      <c r="AD41" s="14"/>
      <c r="AE41" s="14"/>
      <c r="AF41" s="14"/>
    </row>
    <row r="42" spans="1:32" s="15" customFormat="1" ht="11.25">
      <c r="A42" s="256"/>
      <c r="B42" s="250"/>
      <c r="C42" s="250"/>
      <c r="D42" s="252"/>
      <c r="E42" s="252"/>
      <c r="F42" s="252"/>
      <c r="G42" s="252"/>
      <c r="H42" s="252"/>
      <c r="I42" s="252"/>
      <c r="J42" s="252"/>
      <c r="K42" s="257"/>
      <c r="L42" s="258"/>
      <c r="M42" s="244"/>
      <c r="N42" s="14"/>
      <c r="O42" s="14"/>
      <c r="P42" s="14"/>
      <c r="Q42" s="14"/>
      <c r="R42" s="14"/>
      <c r="S42" s="14"/>
      <c r="T42" s="14"/>
      <c r="U42" s="14"/>
      <c r="V42" s="14"/>
      <c r="W42" s="14"/>
      <c r="X42" s="14"/>
      <c r="Y42" s="14"/>
      <c r="Z42" s="14"/>
      <c r="AA42" s="14"/>
      <c r="AB42" s="14"/>
      <c r="AC42" s="14"/>
      <c r="AD42" s="14"/>
      <c r="AE42" s="14"/>
      <c r="AF42" s="14"/>
    </row>
    <row r="43" spans="1:32" s="15" customFormat="1" ht="11.25">
      <c r="A43" s="259" t="s">
        <v>272</v>
      </c>
      <c r="B43" s="260"/>
      <c r="C43" s="260"/>
      <c r="D43" s="251"/>
      <c r="E43" s="251"/>
      <c r="F43" s="251"/>
      <c r="G43" s="251"/>
      <c r="H43" s="251"/>
      <c r="I43" s="251"/>
      <c r="J43" s="261"/>
      <c r="K43" s="253" t="s">
        <v>273</v>
      </c>
      <c r="L43" s="253"/>
      <c r="M43" s="14"/>
      <c r="N43" s="14"/>
      <c r="O43" s="14"/>
      <c r="P43" s="14"/>
      <c r="Q43" s="14"/>
      <c r="R43" s="14"/>
      <c r="S43" s="14"/>
      <c r="T43" s="14"/>
      <c r="U43" s="14"/>
      <c r="V43" s="14"/>
      <c r="W43" s="14"/>
      <c r="X43" s="14"/>
      <c r="Y43" s="14"/>
      <c r="Z43" s="14"/>
      <c r="AA43" s="14"/>
      <c r="AB43" s="14"/>
      <c r="AC43" s="14"/>
      <c r="AD43" s="14"/>
      <c r="AE43" s="14"/>
      <c r="AF43" s="14"/>
    </row>
    <row r="44" spans="1:32" s="15" customFormat="1" ht="15" customHeight="1">
      <c r="A44" s="262" t="s">
        <v>2029</v>
      </c>
      <c r="B44" s="260"/>
      <c r="C44" s="260"/>
      <c r="D44" s="196" t="s">
        <v>1579</v>
      </c>
      <c r="E44" s="196"/>
      <c r="F44" s="196"/>
      <c r="G44" s="196"/>
      <c r="H44" s="196"/>
      <c r="I44" s="196"/>
      <c r="J44" s="263"/>
      <c r="K44" s="255" t="s">
        <v>1787</v>
      </c>
      <c r="L44" s="255"/>
      <c r="M44" s="14"/>
      <c r="N44" s="14"/>
      <c r="O44" s="14"/>
      <c r="P44" s="14"/>
      <c r="Q44" s="14"/>
      <c r="R44" s="14"/>
      <c r="S44" s="14"/>
      <c r="T44" s="14"/>
      <c r="U44" s="14"/>
      <c r="V44" s="14"/>
      <c r="W44" s="14"/>
      <c r="X44" s="14"/>
      <c r="Y44" s="14"/>
      <c r="Z44" s="14"/>
      <c r="AA44" s="14"/>
      <c r="AB44" s="14"/>
      <c r="AC44" s="14"/>
      <c r="AD44" s="14"/>
      <c r="AE44" s="14"/>
      <c r="AF44" s="14"/>
    </row>
    <row r="45" spans="1:32" s="15" customFormat="1" ht="11.25">
      <c r="A45" s="256"/>
      <c r="B45" s="260"/>
      <c r="C45" s="260"/>
      <c r="D45" s="263"/>
      <c r="E45" s="263"/>
      <c r="F45" s="263"/>
      <c r="G45" s="263"/>
      <c r="H45" s="263"/>
      <c r="I45" s="263"/>
      <c r="J45" s="263"/>
      <c r="K45" s="264"/>
      <c r="L45" s="264"/>
      <c r="M45" s="14"/>
      <c r="N45" s="14"/>
      <c r="O45" s="14"/>
      <c r="P45" s="14"/>
      <c r="Q45" s="14"/>
      <c r="R45" s="14"/>
      <c r="S45" s="14"/>
      <c r="T45" s="14"/>
      <c r="U45" s="14"/>
      <c r="V45" s="14"/>
      <c r="W45" s="14"/>
      <c r="X45" s="14"/>
      <c r="Y45" s="14"/>
      <c r="Z45" s="14"/>
      <c r="AA45" s="14"/>
      <c r="AB45" s="14"/>
      <c r="AC45" s="14"/>
      <c r="AD45" s="14"/>
      <c r="AE45" s="14"/>
      <c r="AF45" s="14"/>
    </row>
    <row r="46" spans="1:32" s="15" customFormat="1" ht="11.25">
      <c r="A46" s="265" t="s">
        <v>517</v>
      </c>
      <c r="B46" s="260"/>
      <c r="C46" s="260"/>
      <c r="D46" s="251"/>
      <c r="E46" s="251"/>
      <c r="F46" s="251"/>
      <c r="G46" s="251"/>
      <c r="H46" s="251"/>
      <c r="I46" s="251"/>
      <c r="J46" s="263"/>
      <c r="K46" s="266" t="s">
        <v>518</v>
      </c>
      <c r="L46" s="266"/>
      <c r="M46" s="14"/>
      <c r="N46" s="14"/>
      <c r="O46" s="14"/>
      <c r="P46" s="14"/>
      <c r="Q46" s="14"/>
      <c r="R46" s="14"/>
      <c r="S46" s="14"/>
      <c r="T46" s="14"/>
      <c r="U46" s="14"/>
      <c r="V46" s="14"/>
      <c r="W46" s="14"/>
      <c r="X46" s="14"/>
      <c r="Y46" s="14"/>
      <c r="Z46" s="14"/>
      <c r="AA46" s="14"/>
      <c r="AB46" s="14"/>
      <c r="AC46" s="14"/>
      <c r="AD46" s="14"/>
      <c r="AE46" s="14"/>
      <c r="AF46" s="14"/>
    </row>
    <row r="47" spans="1:32" s="15" customFormat="1" ht="15" customHeight="1">
      <c r="A47" s="267"/>
      <c r="B47" s="268"/>
      <c r="C47" s="268"/>
      <c r="D47" s="196" t="s">
        <v>1579</v>
      </c>
      <c r="E47" s="196"/>
      <c r="F47" s="196"/>
      <c r="G47" s="196"/>
      <c r="H47" s="196"/>
      <c r="I47" s="196"/>
      <c r="J47" s="263"/>
      <c r="K47" s="255" t="s">
        <v>1787</v>
      </c>
      <c r="L47" s="255"/>
      <c r="M47" s="14"/>
      <c r="N47" s="14"/>
      <c r="O47" s="14"/>
      <c r="P47" s="14"/>
      <c r="Q47" s="14"/>
      <c r="R47" s="14"/>
      <c r="S47" s="14"/>
      <c r="T47" s="14"/>
      <c r="U47" s="14"/>
      <c r="V47" s="14"/>
      <c r="W47" s="14"/>
      <c r="X47" s="14"/>
      <c r="Y47" s="14"/>
      <c r="Z47" s="14"/>
      <c r="AA47" s="14"/>
      <c r="AB47" s="14"/>
      <c r="AC47" s="14"/>
      <c r="AD47" s="14"/>
      <c r="AE47" s="14"/>
      <c r="AF47" s="14"/>
    </row>
    <row r="48" spans="1:32" s="15" customFormat="1" ht="15" customHeight="1">
      <c r="A48" s="256"/>
      <c r="B48" s="269"/>
      <c r="C48" s="269"/>
      <c r="D48" s="263"/>
      <c r="E48" s="263"/>
      <c r="F48" s="263"/>
      <c r="G48" s="263"/>
      <c r="H48" s="263"/>
      <c r="I48" s="263"/>
      <c r="J48" s="263"/>
      <c r="K48" s="264"/>
      <c r="L48" s="264"/>
      <c r="M48" s="14"/>
      <c r="N48" s="14"/>
      <c r="O48" s="14"/>
      <c r="P48" s="14"/>
      <c r="Q48" s="14"/>
      <c r="R48" s="14"/>
      <c r="S48" s="14"/>
      <c r="T48" s="14"/>
      <c r="U48" s="14"/>
      <c r="V48" s="14"/>
      <c r="W48" s="14"/>
      <c r="X48" s="14"/>
      <c r="Y48" s="14"/>
      <c r="Z48" s="14"/>
      <c r="AA48" s="14"/>
      <c r="AB48" s="14"/>
      <c r="AC48" s="14"/>
      <c r="AD48" s="14"/>
      <c r="AE48" s="14"/>
      <c r="AF48" s="14"/>
    </row>
    <row r="49" spans="1:32" s="15" customFormat="1" ht="11.25">
      <c r="A49" s="249" t="s">
        <v>828</v>
      </c>
      <c r="B49" s="269"/>
      <c r="C49" s="269"/>
      <c r="D49" s="251"/>
      <c r="E49" s="251"/>
      <c r="F49" s="251"/>
      <c r="G49" s="251"/>
      <c r="H49" s="251"/>
      <c r="I49" s="251"/>
      <c r="J49" s="263"/>
      <c r="K49" s="253" t="s">
        <v>829</v>
      </c>
      <c r="L49" s="253"/>
      <c r="M49" s="14"/>
      <c r="N49" s="14"/>
      <c r="O49" s="14"/>
      <c r="P49" s="14"/>
      <c r="Q49" s="14"/>
      <c r="R49" s="14"/>
      <c r="S49" s="14"/>
      <c r="T49" s="14"/>
      <c r="U49" s="14"/>
      <c r="V49" s="14"/>
      <c r="W49" s="14"/>
      <c r="X49" s="14"/>
      <c r="Y49" s="14"/>
      <c r="Z49" s="14"/>
      <c r="AA49" s="14"/>
      <c r="AB49" s="14"/>
      <c r="AC49" s="14"/>
      <c r="AD49" s="14"/>
      <c r="AE49" s="14"/>
      <c r="AF49" s="14"/>
    </row>
    <row r="50" spans="1:32" s="15" customFormat="1" ht="15.75" customHeight="1">
      <c r="A50" s="270"/>
      <c r="B50" s="269"/>
      <c r="C50" s="269"/>
      <c r="D50" s="196" t="s">
        <v>1579</v>
      </c>
      <c r="E50" s="196"/>
      <c r="F50" s="196"/>
      <c r="G50" s="196"/>
      <c r="H50" s="196"/>
      <c r="I50" s="196"/>
      <c r="J50" s="263"/>
      <c r="K50" s="255" t="s">
        <v>1787</v>
      </c>
      <c r="L50" s="255"/>
      <c r="M50" s="14"/>
      <c r="N50" s="14"/>
      <c r="O50" s="14"/>
      <c r="P50" s="14"/>
      <c r="Q50" s="14"/>
      <c r="R50" s="14"/>
      <c r="S50" s="14"/>
      <c r="T50" s="14"/>
      <c r="U50" s="14"/>
      <c r="V50" s="14"/>
      <c r="W50" s="14"/>
      <c r="X50" s="14"/>
      <c r="Y50" s="14"/>
      <c r="Z50" s="14"/>
      <c r="AA50" s="14"/>
      <c r="AB50" s="14"/>
      <c r="AC50" s="14"/>
      <c r="AD50" s="14"/>
      <c r="AE50" s="14"/>
      <c r="AF50" s="14"/>
    </row>
    <row r="51" spans="1:32" s="15" customFormat="1" ht="11.25">
      <c r="A51" s="271">
        <v>42779</v>
      </c>
      <c r="B51" s="269"/>
      <c r="C51" s="269"/>
      <c r="D51" s="252"/>
      <c r="E51" s="252"/>
      <c r="F51" s="252"/>
      <c r="G51" s="252"/>
      <c r="H51" s="252"/>
      <c r="I51" s="252"/>
      <c r="J51" s="263"/>
      <c r="K51" s="272"/>
      <c r="L51" s="272"/>
      <c r="M51" s="14"/>
      <c r="N51" s="14"/>
      <c r="O51" s="14"/>
      <c r="P51" s="14"/>
      <c r="Q51" s="14"/>
      <c r="R51" s="14"/>
      <c r="S51" s="14"/>
      <c r="T51" s="14"/>
      <c r="U51" s="14"/>
      <c r="V51" s="14"/>
      <c r="W51" s="14"/>
      <c r="X51" s="14"/>
      <c r="Y51" s="14"/>
      <c r="Z51" s="14"/>
      <c r="AA51" s="14"/>
      <c r="AB51" s="14"/>
      <c r="AC51" s="14"/>
      <c r="AD51" s="14"/>
      <c r="AE51" s="14"/>
      <c r="AF51" s="14"/>
    </row>
    <row r="52" spans="1:32" s="15" customFormat="1" ht="11.25">
      <c r="A52" s="273"/>
      <c r="B52" s="274"/>
      <c r="C52" s="274"/>
      <c r="D52" s="240"/>
      <c r="E52" s="240"/>
      <c r="F52" s="240"/>
      <c r="G52" s="240"/>
      <c r="H52" s="240"/>
      <c r="I52" s="246"/>
      <c r="J52" s="240"/>
      <c r="K52" s="275"/>
      <c r="L52" s="275"/>
      <c r="M52" s="14"/>
      <c r="N52" s="14"/>
      <c r="O52" s="14"/>
      <c r="P52" s="14"/>
      <c r="Q52" s="14"/>
      <c r="R52" s="14"/>
      <c r="S52" s="14"/>
      <c r="T52" s="14"/>
      <c r="U52" s="14"/>
      <c r="V52" s="14"/>
      <c r="W52" s="14"/>
      <c r="X52" s="14"/>
      <c r="Y52" s="14"/>
      <c r="Z52" s="14"/>
      <c r="AA52" s="14"/>
      <c r="AB52" s="14"/>
      <c r="AC52" s="14"/>
      <c r="AD52" s="14"/>
      <c r="AE52" s="14"/>
      <c r="AF52" s="14"/>
    </row>
    <row r="53" spans="1:32" s="15" customFormat="1" ht="11.25">
      <c r="A53" s="238"/>
      <c r="B53" s="276"/>
      <c r="C53" s="276"/>
      <c r="D53" s="276"/>
      <c r="E53" s="276"/>
      <c r="F53" s="276"/>
      <c r="G53" s="276"/>
      <c r="H53" s="276"/>
      <c r="I53" s="276"/>
      <c r="J53" s="276"/>
      <c r="K53" s="277"/>
      <c r="L53" s="277"/>
      <c r="M53" s="14"/>
      <c r="N53" s="14"/>
      <c r="O53" s="14"/>
      <c r="P53" s="14"/>
      <c r="Q53" s="14"/>
      <c r="R53" s="14"/>
      <c r="S53" s="14"/>
      <c r="T53" s="14"/>
      <c r="U53" s="14"/>
      <c r="V53" s="14"/>
      <c r="W53" s="14"/>
      <c r="X53" s="14"/>
      <c r="Y53" s="14"/>
      <c r="Z53" s="14"/>
      <c r="AA53" s="14"/>
      <c r="AB53" s="14"/>
      <c r="AC53" s="14"/>
      <c r="AD53" s="14"/>
      <c r="AE53" s="14"/>
      <c r="AF53" s="14"/>
    </row>
    <row r="54" spans="1:32" s="15" customFormat="1" ht="11.25">
      <c r="A54" s="278"/>
      <c r="B54" s="279"/>
      <c r="C54" s="279"/>
      <c r="D54" s="240"/>
      <c r="E54" s="240"/>
      <c r="F54" s="240"/>
      <c r="G54" s="240"/>
      <c r="H54" s="240"/>
      <c r="I54" s="240"/>
      <c r="J54" s="240"/>
      <c r="K54" s="277">
        <f>Доходы!K16-Расходы!D6+Источники!K9</f>
        <v>9.5367431640625E-07</v>
      </c>
      <c r="L54" s="277">
        <f>Доходы!L16-Расходы!E6+Источники!L9</f>
        <v>-9.5367431640625E-07</v>
      </c>
      <c r="M54" s="14"/>
      <c r="N54" s="14"/>
      <c r="O54" s="14"/>
      <c r="P54" s="14"/>
      <c r="Q54" s="14"/>
      <c r="R54" s="14"/>
      <c r="S54" s="14"/>
      <c r="T54" s="14"/>
      <c r="U54" s="14"/>
      <c r="V54" s="14"/>
      <c r="W54" s="14"/>
      <c r="X54" s="14"/>
      <c r="Y54" s="14"/>
      <c r="Z54" s="14"/>
      <c r="AA54" s="14"/>
      <c r="AB54" s="14"/>
      <c r="AC54" s="14"/>
      <c r="AD54" s="14"/>
      <c r="AE54" s="14"/>
      <c r="AF54" s="14"/>
    </row>
    <row r="55" spans="1:32" s="15" customFormat="1" ht="11.25">
      <c r="A55" s="280"/>
      <c r="B55" s="281"/>
      <c r="C55" s="281"/>
      <c r="D55" s="240"/>
      <c r="E55" s="240"/>
      <c r="F55" s="240"/>
      <c r="G55" s="240"/>
      <c r="H55" s="240"/>
      <c r="I55" s="240"/>
      <c r="J55" s="240"/>
      <c r="K55" s="275">
        <f>Расходы!D1301+Источники!K9</f>
        <v>5.960464477539062E-07</v>
      </c>
      <c r="L55" s="275">
        <f>Расходы!E1301+Источники!L9</f>
        <v>0</v>
      </c>
      <c r="M55" s="14"/>
      <c r="N55" s="14"/>
      <c r="O55" s="14"/>
      <c r="P55" s="14"/>
      <c r="Q55" s="14"/>
      <c r="R55" s="14"/>
      <c r="S55" s="14"/>
      <c r="T55" s="14"/>
      <c r="U55" s="14"/>
      <c r="V55" s="14"/>
      <c r="W55" s="14"/>
      <c r="X55" s="14"/>
      <c r="Y55" s="14"/>
      <c r="Z55" s="14"/>
      <c r="AA55" s="14"/>
      <c r="AB55" s="14"/>
      <c r="AC55" s="14"/>
      <c r="AD55" s="14"/>
      <c r="AE55" s="14"/>
      <c r="AF55" s="14"/>
    </row>
    <row r="56" spans="1:32" s="15" customFormat="1" ht="11.25">
      <c r="A56" s="280"/>
      <c r="B56" s="281"/>
      <c r="C56" s="281"/>
      <c r="D56" s="240"/>
      <c r="E56" s="240"/>
      <c r="F56" s="240"/>
      <c r="G56" s="240"/>
      <c r="H56" s="240"/>
      <c r="I56" s="240"/>
      <c r="J56" s="240"/>
      <c r="K56" s="275"/>
      <c r="L56" s="275"/>
      <c r="M56" s="14"/>
      <c r="N56" s="14"/>
      <c r="O56" s="14"/>
      <c r="P56" s="14"/>
      <c r="Q56" s="14"/>
      <c r="R56" s="14"/>
      <c r="S56" s="14"/>
      <c r="T56" s="14"/>
      <c r="U56" s="14"/>
      <c r="V56" s="14"/>
      <c r="W56" s="14"/>
      <c r="X56" s="14"/>
      <c r="Y56" s="14"/>
      <c r="Z56" s="14"/>
      <c r="AA56" s="14"/>
      <c r="AB56" s="14"/>
      <c r="AC56" s="14"/>
      <c r="AD56" s="14"/>
      <c r="AE56" s="14"/>
      <c r="AF56" s="14"/>
    </row>
    <row r="57" spans="1:32" s="15" customFormat="1" ht="11.25">
      <c r="A57" s="280"/>
      <c r="B57" s="281"/>
      <c r="C57" s="281"/>
      <c r="D57" s="240"/>
      <c r="E57" s="240"/>
      <c r="F57" s="240"/>
      <c r="G57" s="240"/>
      <c r="H57" s="240"/>
      <c r="I57" s="240"/>
      <c r="J57" s="240"/>
      <c r="K57" s="275"/>
      <c r="L57" s="275"/>
      <c r="M57" s="14"/>
      <c r="N57" s="14"/>
      <c r="O57" s="14"/>
      <c r="P57" s="14"/>
      <c r="Q57" s="14"/>
      <c r="R57" s="14"/>
      <c r="S57" s="14"/>
      <c r="T57" s="14"/>
      <c r="U57" s="14"/>
      <c r="V57" s="14"/>
      <c r="W57" s="14"/>
      <c r="X57" s="14"/>
      <c r="Y57" s="14"/>
      <c r="Z57" s="14"/>
      <c r="AA57" s="14"/>
      <c r="AB57" s="14"/>
      <c r="AC57" s="14"/>
      <c r="AD57" s="14"/>
      <c r="AE57" s="14"/>
      <c r="AF57" s="14"/>
    </row>
    <row r="58" spans="1:32" s="15" customFormat="1" ht="11.25">
      <c r="A58" s="280"/>
      <c r="B58" s="281"/>
      <c r="C58" s="281"/>
      <c r="D58" s="240"/>
      <c r="E58" s="240"/>
      <c r="F58" s="240"/>
      <c r="G58" s="240"/>
      <c r="H58" s="240"/>
      <c r="I58" s="240"/>
      <c r="J58" s="240"/>
      <c r="K58" s="275"/>
      <c r="L58" s="275"/>
      <c r="M58" s="14"/>
      <c r="N58" s="14"/>
      <c r="O58" s="14"/>
      <c r="P58" s="14"/>
      <c r="Q58" s="14"/>
      <c r="R58" s="14"/>
      <c r="S58" s="14"/>
      <c r="T58" s="14"/>
      <c r="U58" s="14"/>
      <c r="V58" s="14"/>
      <c r="W58" s="14"/>
      <c r="X58" s="14"/>
      <c r="Y58" s="14"/>
      <c r="Z58" s="14"/>
      <c r="AA58" s="14"/>
      <c r="AB58" s="14"/>
      <c r="AC58" s="14"/>
      <c r="AD58" s="14"/>
      <c r="AE58" s="14"/>
      <c r="AF58" s="14"/>
    </row>
    <row r="59" spans="1:32" s="15" customFormat="1" ht="19.5" customHeight="1">
      <c r="A59" s="280"/>
      <c r="B59" s="281"/>
      <c r="C59" s="281"/>
      <c r="D59" s="240"/>
      <c r="E59" s="240"/>
      <c r="F59" s="240"/>
      <c r="G59" s="240"/>
      <c r="H59" s="240"/>
      <c r="I59" s="240"/>
      <c r="J59" s="240"/>
      <c r="K59" s="275"/>
      <c r="L59" s="275"/>
      <c r="M59" s="14"/>
      <c r="N59" s="14"/>
      <c r="O59" s="14"/>
      <c r="P59" s="14"/>
      <c r="Q59" s="14"/>
      <c r="R59" s="14"/>
      <c r="S59" s="14"/>
      <c r="T59" s="14"/>
      <c r="U59" s="14"/>
      <c r="V59" s="14"/>
      <c r="W59" s="14"/>
      <c r="X59" s="14"/>
      <c r="Y59" s="14"/>
      <c r="Z59" s="14"/>
      <c r="AA59" s="14"/>
      <c r="AB59" s="14"/>
      <c r="AC59" s="14"/>
      <c r="AD59" s="14"/>
      <c r="AE59" s="14"/>
      <c r="AF59" s="14"/>
    </row>
    <row r="62" ht="11.25">
      <c r="K62" s="282"/>
    </row>
    <row r="63" ht="11.25">
      <c r="L63" s="3"/>
    </row>
    <row r="64" ht="11.25">
      <c r="L64" s="3"/>
    </row>
    <row r="65" ht="11.25">
      <c r="K65" s="282"/>
    </row>
    <row r="68" ht="11.25">
      <c r="K68" s="282"/>
    </row>
  </sheetData>
  <sheetProtection/>
  <mergeCells count="27">
    <mergeCell ref="K46:L46"/>
    <mergeCell ref="K50:L50"/>
    <mergeCell ref="K40:L40"/>
    <mergeCell ref="B53:J53"/>
    <mergeCell ref="D47:I47"/>
    <mergeCell ref="K47:L47"/>
    <mergeCell ref="K49:L49"/>
    <mergeCell ref="D50:I50"/>
    <mergeCell ref="K41:L41"/>
    <mergeCell ref="K43:L43"/>
    <mergeCell ref="D44:I44"/>
    <mergeCell ref="K44:L44"/>
    <mergeCell ref="D41:I41"/>
    <mergeCell ref="C8:J8"/>
    <mergeCell ref="C9:J9"/>
    <mergeCell ref="C11:J11"/>
    <mergeCell ref="C25:J25"/>
    <mergeCell ref="K25:K26"/>
    <mergeCell ref="L25:L26"/>
    <mergeCell ref="M25:M26"/>
    <mergeCell ref="A4:M4"/>
    <mergeCell ref="A6:A7"/>
    <mergeCell ref="B6:B7"/>
    <mergeCell ref="C6:J7"/>
    <mergeCell ref="K6:K7"/>
    <mergeCell ref="M6:M7"/>
    <mergeCell ref="L6:L7"/>
  </mergeCells>
  <printOptions horizontalCentered="1"/>
  <pageMargins left="0.7874015748031497" right="0.3937007874015748" top="0.3937007874015748" bottom="0.3937007874015748" header="0.31496062992125984" footer="0.31496062992125984"/>
  <pageSetup blackAndWhite="1" fitToHeight="0"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ilona</dc:creator>
  <cp:keywords/>
  <dc:description/>
  <cp:lastModifiedBy>borisova</cp:lastModifiedBy>
  <cp:lastPrinted>2017-03-28T09:03:50Z</cp:lastPrinted>
  <dcterms:created xsi:type="dcterms:W3CDTF">2012-11-06T05:09:16Z</dcterms:created>
  <dcterms:modified xsi:type="dcterms:W3CDTF">2018-08-06T04:35:57Z</dcterms:modified>
  <cp:category/>
  <cp:version/>
  <cp:contentType/>
  <cp:contentStatus/>
</cp:coreProperties>
</file>