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070" activeTab="0"/>
  </bookViews>
  <sheets>
    <sheet name="Отчет" sheetId="1" r:id="rId1"/>
  </sheets>
  <definedNames/>
  <calcPr fullCalcOnLoad="1"/>
</workbook>
</file>

<file path=xl/sharedStrings.xml><?xml version="1.0" encoding="utf-8"?>
<sst xmlns="http://schemas.openxmlformats.org/spreadsheetml/2006/main" count="268" uniqueCount="57">
  <si>
    <t/>
  </si>
  <si>
    <t>Итого</t>
  </si>
  <si>
    <t>Фамилия, имя, отчество кандидата, наименование избирательного объединения, 
номер специального избирательного счета</t>
  </si>
  <si>
    <t>всего (сумма, рублей)</t>
  </si>
  <si>
    <t>сумма, рублей</t>
  </si>
  <si>
    <t>пожертвования от юридических лиц в сумме, превышающей 25 тысяч рублей</t>
  </si>
  <si>
    <t>пожертвования от граждан в сумме, превышающей  20 тысяч рублей</t>
  </si>
  <si>
    <r>
      <t xml:space="preserve">СВЕДЕНИЯ
о поступлении средств на специальный избирательный счет и расходовании этих средств при проведении выборов в органы местного самоуправления
</t>
    </r>
    <r>
      <rPr>
        <b/>
        <sz val="11"/>
        <color indexed="8"/>
        <rFont val="Times New Roman"/>
        <family val="1"/>
      </rPr>
      <t xml:space="preserve"> </t>
    </r>
    <r>
      <rPr>
        <sz val="11"/>
        <color indexed="8"/>
        <rFont val="Times New Roman"/>
        <family val="1"/>
      </rPr>
      <t>(на основании данных, представленных кредитной организацией)</t>
    </r>
  </si>
  <si>
    <t>Дудинский одномандатный избирательный округ № 6</t>
  </si>
  <si>
    <t>Дудинский одномандатный избирательный округ № 3</t>
  </si>
  <si>
    <t>Дудинский одномандатный избирательный округ № 9</t>
  </si>
  <si>
    <t>Зайцева Татьяна Петровна 40810810031009000062</t>
  </si>
  <si>
    <t>Надеев Александр Леонидович 40810810731009000016</t>
  </si>
  <si>
    <t>Абраменко Дмитрий Владимирович 40810810831009000110</t>
  </si>
  <si>
    <r>
      <t xml:space="preserve">Выборы депутатов Дудинского городского Совета депутатов пятого созыва
</t>
    </r>
    <r>
      <rPr>
        <sz val="12"/>
        <color indexed="8"/>
        <rFont val="Times New Roman"/>
        <family val="1"/>
      </rPr>
      <t>(наименование избирательной кампании)</t>
    </r>
  </si>
  <si>
    <t>(номер и (или) наименование избирательного округа)</t>
  </si>
  <si>
    <t>Исаев Владимир Викторович 40810810631009000132</t>
  </si>
  <si>
    <t>Дудинский одномандатный избирательный округ № 4</t>
  </si>
  <si>
    <t>Жёлтиков Иван Иванович
40810810231009000176</t>
  </si>
  <si>
    <t>Дудинский одномандатный избирательный округ № 8</t>
  </si>
  <si>
    <t>Хайруллин Рамиль Рашитович
40810810131009000140</t>
  </si>
  <si>
    <t>Дудинский одномандатный избирательный округ № 10</t>
  </si>
  <si>
    <t>Геценок Светлана Владимировна
40810810731009000126</t>
  </si>
  <si>
    <t>Дудинский одномандатный избирательный округ № 11</t>
  </si>
  <si>
    <t>Бородин Сергей Владимирович
40810810231009000134</t>
  </si>
  <si>
    <t>Дудинский одномандатный избирательный округ № 12</t>
  </si>
  <si>
    <t>Хлудеев Виталий Владимирович
40810810731009000142</t>
  </si>
  <si>
    <t>Дудинский одномандатный избирательный округ № 14</t>
  </si>
  <si>
    <t>Лебедев Эдуард Владимирович
40810810431009000138</t>
  </si>
  <si>
    <t>Дудинский одномандатный избирательный округ № 15</t>
  </si>
  <si>
    <t>Кириллова Татьяна Валерьевна
40810810831009000152</t>
  </si>
  <si>
    <t>Дудинский одномандатный избирательный округ № 1</t>
  </si>
  <si>
    <t>Берлизов Сергей Игоревич
40810810431009000206</t>
  </si>
  <si>
    <t>Дудинский одномандатный избирательный округ № 2</t>
  </si>
  <si>
    <t>Садовников Борис Петрович
40810810031009000208</t>
  </si>
  <si>
    <t>Ерку Сергей Иванович
40810810531009000216</t>
  </si>
  <si>
    <t>Дудинский одномандатный избирательный округ № 13</t>
  </si>
  <si>
    <t>Най Евгений Яковлевич
40810810331009000212</t>
  </si>
  <si>
    <t>Данилкина Ольга Владимировна
40810810731009000278</t>
  </si>
  <si>
    <t>Дудинский одномандатный избирательный округ № 5</t>
  </si>
  <si>
    <t>Бухарева Инна Игоревна
40810810431009000280</t>
  </si>
  <si>
    <t>Дудинский одномандатный избирательный округ № 7</t>
  </si>
  <si>
    <t>Яптунэ Семен Васильевич
40810810031009000282</t>
  </si>
  <si>
    <t>Рубан Алексей Валерьевич
40810810731009000304</t>
  </si>
  <si>
    <t>Зейкан Валентина Сергеевна
40810810331009000652</t>
  </si>
  <si>
    <t>Модина Ирина Альбертовна
40810810831009000686</t>
  </si>
  <si>
    <t>Жанышбеков Чынарбек Жанышбекович
40810810131009000564</t>
  </si>
  <si>
    <t>Гаранина Светлана Евгеньевна
40810810831009000602</t>
  </si>
  <si>
    <t>ССПП Норильска (ТОР)</t>
  </si>
  <si>
    <t>ООО "ЦЭС"</t>
  </si>
  <si>
    <t>неверно указанное наименование получателя в ПП № 237 от 17.08.2023</t>
  </si>
  <si>
    <t>По договору возмездного оказания услуг по технологическому соппровождению избирательной компании от 27.07.2023</t>
  </si>
  <si>
    <t>По состоянию на «28» августа 2023 года</t>
  </si>
  <si>
    <t>Договор возмездного оказания услуг от 27.07.2023 по оказанию услуг SMM сопровождения</t>
  </si>
  <si>
    <t>Договор возмездного оказания услуг от 26.07.2023 по оказанию социологических услуг</t>
  </si>
  <si>
    <t>Договор возмездного оказания услуг от 27.07.2023 по оказанию услуг медиасопровождения</t>
  </si>
  <si>
    <t>Договор возмездного оказания услуг от 01.08.2023 по оказанию услуг агитационной деятельности и ее организации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</si>
</sst>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#"/>
    <numFmt numFmtId="173" formatCode="dd\.mm\.yyyy"/>
    <numFmt numFmtId="174" formatCode="\C\us\t\om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[$-FC19]d\ mmmm\ yyyy\ &quot;г.&quot;"/>
    <numFmt numFmtId="180" formatCode="#,##0.0"/>
    <numFmt numFmtId="181" formatCode="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Times New Roman"/>
      <family val="1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b/>
      <u val="single"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0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41" fillId="0" borderId="10" xfId="0" applyNumberFormat="1" applyFont="1" applyFill="1" applyBorder="1" applyAlignment="1">
      <alignment horizontal="center" vertical="center" wrapText="1"/>
    </xf>
    <xf numFmtId="0" fontId="41" fillId="0" borderId="10" xfId="0" applyNumberFormat="1" applyFont="1" applyFill="1" applyBorder="1" applyAlignment="1" quotePrefix="1">
      <alignment horizontal="center" vertical="center" wrapText="1"/>
    </xf>
    <xf numFmtId="0" fontId="42" fillId="0" borderId="0" xfId="0" applyFont="1" applyFill="1" applyAlignment="1">
      <alignment horizontal="right"/>
    </xf>
    <xf numFmtId="49" fontId="42" fillId="0" borderId="0" xfId="0" applyNumberFormat="1" applyFont="1" applyFill="1" applyAlignment="1">
      <alignment horizontal="right" vertical="center"/>
    </xf>
    <xf numFmtId="4" fontId="0" fillId="0" borderId="0" xfId="0" applyNumberFormat="1" applyFill="1" applyAlignment="1">
      <alignment/>
    </xf>
    <xf numFmtId="0" fontId="43" fillId="0" borderId="10" xfId="0" applyNumberFormat="1" applyFont="1" applyFill="1" applyBorder="1" applyAlignment="1" quotePrefix="1">
      <alignment horizontal="center" vertical="center" wrapText="1"/>
    </xf>
    <xf numFmtId="0" fontId="43" fillId="0" borderId="10" xfId="0" applyNumberFormat="1" applyFont="1" applyFill="1" applyBorder="1" applyAlignment="1">
      <alignment horizontal="left" vertical="center" wrapText="1"/>
    </xf>
    <xf numFmtId="4" fontId="43" fillId="0" borderId="10" xfId="0" applyNumberFormat="1" applyFont="1" applyFill="1" applyBorder="1" applyAlignment="1">
      <alignment horizontal="right" vertical="center" wrapText="1"/>
    </xf>
    <xf numFmtId="4" fontId="0" fillId="0" borderId="0" xfId="0" applyNumberFormat="1" applyFill="1" applyAlignment="1">
      <alignment/>
    </xf>
    <xf numFmtId="0" fontId="41" fillId="0" borderId="10" xfId="0" applyNumberFormat="1" applyFont="1" applyFill="1" applyBorder="1" applyAlignment="1">
      <alignment horizontal="left" vertical="center" wrapText="1"/>
    </xf>
    <xf numFmtId="4" fontId="41" fillId="0" borderId="10" xfId="0" applyNumberFormat="1" applyFont="1" applyFill="1" applyBorder="1" applyAlignment="1">
      <alignment horizontal="right" vertical="center" wrapText="1"/>
    </xf>
    <xf numFmtId="0" fontId="41" fillId="0" borderId="0" xfId="0" applyNumberFormat="1" applyFont="1" applyFill="1" applyBorder="1" applyAlignment="1" quotePrefix="1">
      <alignment horizontal="center" vertical="center" wrapText="1"/>
    </xf>
    <xf numFmtId="0" fontId="41" fillId="0" borderId="0" xfId="0" applyNumberFormat="1" applyFont="1" applyFill="1" applyBorder="1" applyAlignment="1">
      <alignment horizontal="left" vertical="center" wrapText="1"/>
    </xf>
    <xf numFmtId="4" fontId="41" fillId="0" borderId="0" xfId="0" applyNumberFormat="1" applyFont="1" applyFill="1" applyBorder="1" applyAlignment="1">
      <alignment horizontal="right" vertical="center" wrapText="1"/>
    </xf>
    <xf numFmtId="0" fontId="43" fillId="0" borderId="10" xfId="0" applyNumberFormat="1" applyFont="1" applyFill="1" applyBorder="1" applyAlignment="1">
      <alignment horizontal="center" vertical="center" wrapText="1"/>
    </xf>
    <xf numFmtId="14" fontId="43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4" fontId="0" fillId="0" borderId="0" xfId="0" applyNumberFormat="1" applyFont="1" applyFill="1" applyAlignment="1">
      <alignment/>
    </xf>
    <xf numFmtId="4" fontId="0" fillId="0" borderId="0" xfId="0" applyNumberFormat="1" applyFont="1" applyFill="1" applyAlignment="1">
      <alignment/>
    </xf>
    <xf numFmtId="4" fontId="43" fillId="0" borderId="10" xfId="0" applyNumberFormat="1" applyFont="1" applyFill="1" applyBorder="1" applyAlignment="1">
      <alignment horizontal="center" vertical="center" wrapText="1"/>
    </xf>
    <xf numFmtId="0" fontId="43" fillId="0" borderId="11" xfId="0" applyNumberFormat="1" applyFont="1" applyFill="1" applyBorder="1" applyAlignment="1">
      <alignment horizontal="left" vertical="center" wrapText="1"/>
    </xf>
    <xf numFmtId="4" fontId="43" fillId="0" borderId="11" xfId="0" applyNumberFormat="1" applyFont="1" applyFill="1" applyBorder="1" applyAlignment="1">
      <alignment horizontal="right" vertical="center" wrapText="1"/>
    </xf>
    <xf numFmtId="0" fontId="43" fillId="0" borderId="11" xfId="0" applyNumberFormat="1" applyFont="1" applyFill="1" applyBorder="1" applyAlignment="1" quotePrefix="1">
      <alignment horizontal="center" vertical="center" wrapText="1"/>
    </xf>
    <xf numFmtId="4" fontId="43" fillId="0" borderId="11" xfId="0" applyNumberFormat="1" applyFont="1" applyFill="1" applyBorder="1" applyAlignment="1">
      <alignment vertical="center" wrapText="1"/>
    </xf>
    <xf numFmtId="4" fontId="43" fillId="0" borderId="10" xfId="0" applyNumberFormat="1" applyFont="1" applyFill="1" applyBorder="1" applyAlignment="1">
      <alignment vertical="center" wrapText="1"/>
    </xf>
    <xf numFmtId="0" fontId="43" fillId="0" borderId="11" xfId="0" applyNumberFormat="1" applyFont="1" applyFill="1" applyBorder="1" applyAlignment="1" quotePrefix="1">
      <alignment horizontal="center" vertical="center" wrapText="1"/>
    </xf>
    <xf numFmtId="0" fontId="43" fillId="0" borderId="12" xfId="0" applyNumberFormat="1" applyFont="1" applyFill="1" applyBorder="1" applyAlignment="1" quotePrefix="1">
      <alignment horizontal="center" vertical="center" wrapText="1"/>
    </xf>
    <xf numFmtId="0" fontId="43" fillId="0" borderId="13" xfId="0" applyNumberFormat="1" applyFont="1" applyFill="1" applyBorder="1" applyAlignment="1" quotePrefix="1">
      <alignment horizontal="center" vertical="center" wrapText="1"/>
    </xf>
    <xf numFmtId="0" fontId="43" fillId="0" borderId="11" xfId="0" applyNumberFormat="1" applyFont="1" applyFill="1" applyBorder="1" applyAlignment="1">
      <alignment horizontal="left" vertical="center" wrapText="1"/>
    </xf>
    <xf numFmtId="0" fontId="43" fillId="0" borderId="12" xfId="0" applyNumberFormat="1" applyFont="1" applyFill="1" applyBorder="1" applyAlignment="1">
      <alignment horizontal="left" vertical="center" wrapText="1"/>
    </xf>
    <xf numFmtId="0" fontId="43" fillId="0" borderId="13" xfId="0" applyNumberFormat="1" applyFont="1" applyFill="1" applyBorder="1" applyAlignment="1">
      <alignment horizontal="left" vertical="center" wrapText="1"/>
    </xf>
    <xf numFmtId="4" fontId="43" fillId="0" borderId="11" xfId="0" applyNumberFormat="1" applyFont="1" applyFill="1" applyBorder="1" applyAlignment="1">
      <alignment horizontal="right" vertical="center" wrapText="1"/>
    </xf>
    <xf numFmtId="4" fontId="43" fillId="0" borderId="12" xfId="0" applyNumberFormat="1" applyFont="1" applyFill="1" applyBorder="1" applyAlignment="1">
      <alignment horizontal="right" vertical="center" wrapText="1"/>
    </xf>
    <xf numFmtId="4" fontId="43" fillId="0" borderId="13" xfId="0" applyNumberFormat="1" applyFont="1" applyFill="1" applyBorder="1" applyAlignment="1">
      <alignment horizontal="right" vertical="center" wrapText="1"/>
    </xf>
    <xf numFmtId="49" fontId="44" fillId="0" borderId="0" xfId="0" applyNumberFormat="1" applyFont="1" applyFill="1" applyAlignment="1">
      <alignment horizontal="center" vertical="center" wrapText="1"/>
    </xf>
    <xf numFmtId="49" fontId="45" fillId="0" borderId="0" xfId="0" applyNumberFormat="1" applyFont="1" applyFill="1" applyAlignment="1">
      <alignment horizontal="center" vertical="center" wrapText="1"/>
    </xf>
    <xf numFmtId="0" fontId="41" fillId="0" borderId="11" xfId="0" applyNumberFormat="1" applyFont="1" applyFill="1" applyBorder="1" applyAlignment="1">
      <alignment horizontal="center" vertical="center" wrapText="1"/>
    </xf>
    <xf numFmtId="0" fontId="41" fillId="0" borderId="12" xfId="0" applyNumberFormat="1" applyFont="1" applyFill="1" applyBorder="1" applyAlignment="1">
      <alignment horizontal="center" vertical="center" wrapText="1"/>
    </xf>
    <xf numFmtId="0" fontId="41" fillId="0" borderId="13" xfId="0" applyNumberFormat="1" applyFont="1" applyFill="1" applyBorder="1" applyAlignment="1">
      <alignment horizontal="center" vertical="center" wrapText="1"/>
    </xf>
    <xf numFmtId="0" fontId="41" fillId="0" borderId="14" xfId="0" applyNumberFormat="1" applyFont="1" applyFill="1" applyBorder="1" applyAlignment="1">
      <alignment horizontal="center" vertical="center" wrapText="1"/>
    </xf>
    <xf numFmtId="0" fontId="41" fillId="0" borderId="15" xfId="0" applyNumberFormat="1" applyFont="1" applyFill="1" applyBorder="1" applyAlignment="1">
      <alignment horizontal="center" vertical="center" wrapText="1"/>
    </xf>
    <xf numFmtId="0" fontId="41" fillId="0" borderId="16" xfId="0" applyNumberFormat="1" applyFont="1" applyFill="1" applyBorder="1" applyAlignment="1">
      <alignment horizontal="center" vertical="center" wrapText="1"/>
    </xf>
    <xf numFmtId="0" fontId="46" fillId="0" borderId="0" xfId="0" applyFont="1" applyFill="1" applyAlignment="1">
      <alignment horizontal="center" vertical="center" wrapText="1"/>
    </xf>
    <xf numFmtId="0" fontId="43" fillId="0" borderId="11" xfId="0" applyNumberFormat="1" applyFont="1" applyFill="1" applyBorder="1" applyAlignment="1">
      <alignment horizontal="center" vertical="center" wrapText="1"/>
    </xf>
    <xf numFmtId="0" fontId="43" fillId="0" borderId="12" xfId="0" applyNumberFormat="1" applyFont="1" applyFill="1" applyBorder="1" applyAlignment="1">
      <alignment horizontal="center" vertical="center" wrapText="1"/>
    </xf>
    <xf numFmtId="0" fontId="43" fillId="0" borderId="13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226"/>
  <sheetViews>
    <sheetView tabSelected="1" zoomScalePageLayoutView="0" workbookViewId="0" topLeftCell="A1">
      <selection activeCell="A3" sqref="A3:M3"/>
    </sheetView>
  </sheetViews>
  <sheetFormatPr defaultColWidth="9.140625" defaultRowHeight="15"/>
  <cols>
    <col min="1" max="1" width="5.7109375" style="1" customWidth="1"/>
    <col min="2" max="2" width="30.57421875" style="1" customWidth="1"/>
    <col min="3" max="4" width="15.7109375" style="1" customWidth="1"/>
    <col min="5" max="5" width="14.00390625" style="1" customWidth="1"/>
    <col min="6" max="6" width="13.7109375" style="1" customWidth="1"/>
    <col min="7" max="7" width="11.140625" style="1" customWidth="1"/>
    <col min="8" max="8" width="15.7109375" style="1" customWidth="1"/>
    <col min="9" max="9" width="13.140625" style="1" customWidth="1"/>
    <col min="10" max="10" width="15.7109375" style="1" customWidth="1"/>
    <col min="11" max="11" width="26.421875" style="1" customWidth="1"/>
    <col min="12" max="12" width="15.28125" style="1" customWidth="1"/>
    <col min="13" max="13" width="19.421875" style="1" customWidth="1"/>
    <col min="14" max="14" width="14.8515625" style="1" customWidth="1"/>
    <col min="15" max="15" width="11.421875" style="1" bestFit="1" customWidth="1"/>
    <col min="16" max="16384" width="9.140625" style="1" customWidth="1"/>
  </cols>
  <sheetData>
    <row r="2" ht="15" customHeight="1">
      <c r="M2" s="5"/>
    </row>
    <row r="3" spans="1:13" ht="77.25" customHeight="1">
      <c r="A3" s="46" t="s">
        <v>7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</row>
    <row r="4" spans="1:13" ht="32.25" customHeight="1">
      <c r="A4" s="46" t="s">
        <v>14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</row>
    <row r="5" ht="15">
      <c r="M5" s="5" t="s">
        <v>52</v>
      </c>
    </row>
    <row r="6" ht="15">
      <c r="M6" s="5"/>
    </row>
    <row r="7" spans="1:13" ht="15.75">
      <c r="A7" s="38" t="s">
        <v>31</v>
      </c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</row>
    <row r="8" spans="1:13" ht="15.75">
      <c r="A8" s="39" t="s">
        <v>15</v>
      </c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</row>
    <row r="9" ht="15">
      <c r="M9" s="6"/>
    </row>
    <row r="10" spans="1:13" ht="24" customHeight="1">
      <c r="A10" s="40" t="str">
        <f>"№
п/п"</f>
        <v>№
п/п</v>
      </c>
      <c r="B10" s="40" t="s">
        <v>2</v>
      </c>
      <c r="C10" s="43" t="str">
        <f>"Поступило средств"</f>
        <v>Поступило средств</v>
      </c>
      <c r="D10" s="45"/>
      <c r="E10" s="45"/>
      <c r="F10" s="45"/>
      <c r="G10" s="44"/>
      <c r="H10" s="43" t="str">
        <f>"Израсходовано средств"</f>
        <v>Израсходовано средств</v>
      </c>
      <c r="I10" s="45"/>
      <c r="J10" s="45"/>
      <c r="K10" s="44"/>
      <c r="L10" s="43" t="str">
        <f>"Возвращено средств жертвователям"</f>
        <v>Возвращено средств жертвователям</v>
      </c>
      <c r="M10" s="44"/>
    </row>
    <row r="11" spans="1:14" ht="49.5" customHeight="1">
      <c r="A11" s="41"/>
      <c r="B11" s="41"/>
      <c r="C11" s="40" t="s">
        <v>3</v>
      </c>
      <c r="D11" s="43" t="str">
        <f>"из них"</f>
        <v>из них</v>
      </c>
      <c r="E11" s="45"/>
      <c r="F11" s="45"/>
      <c r="G11" s="44"/>
      <c r="H11" s="40" t="str">
        <f>C11</f>
        <v>всего (сумма, рублей)</v>
      </c>
      <c r="I11" s="43" t="str">
        <f>"из них финансовые операции по расходованию средств на сумму, превышающую 50 тыс. рублей"</f>
        <v>из них финансовые операции по расходованию средств на сумму, превышающую 50 тыс. рублей</v>
      </c>
      <c r="J11" s="45"/>
      <c r="K11" s="44"/>
      <c r="L11" s="40" t="str">
        <f>J12</f>
        <v>сумма, рублей</v>
      </c>
      <c r="M11" s="40" t="str">
        <f>"основания возврата"</f>
        <v>основания возврата</v>
      </c>
      <c r="N11" s="2"/>
    </row>
    <row r="12" spans="1:14" ht="69.75" customHeight="1">
      <c r="A12" s="41"/>
      <c r="B12" s="41"/>
      <c r="C12" s="41"/>
      <c r="D12" s="43" t="s">
        <v>5</v>
      </c>
      <c r="E12" s="44"/>
      <c r="F12" s="43" t="s">
        <v>6</v>
      </c>
      <c r="G12" s="44"/>
      <c r="H12" s="41"/>
      <c r="I12" s="40" t="str">
        <f>"дата снятия средств со счета"</f>
        <v>дата снятия средств со счета</v>
      </c>
      <c r="J12" s="40" t="str">
        <f>F13</f>
        <v>сумма, рублей</v>
      </c>
      <c r="K12" s="40" t="str">
        <f>"назначение платежа"</f>
        <v>назначение платежа</v>
      </c>
      <c r="L12" s="41"/>
      <c r="M12" s="41"/>
      <c r="N12" s="2"/>
    </row>
    <row r="13" spans="1:14" ht="60" customHeight="1">
      <c r="A13" s="42"/>
      <c r="B13" s="42"/>
      <c r="C13" s="42"/>
      <c r="D13" s="3" t="s">
        <v>4</v>
      </c>
      <c r="E13" s="3" t="str">
        <f>"наименование юридического лица"</f>
        <v>наименование юридического лица</v>
      </c>
      <c r="F13" s="3" t="str">
        <f>D13</f>
        <v>сумма, рублей</v>
      </c>
      <c r="G13" s="3" t="str">
        <f>"кол-во граждан"</f>
        <v>кол-во граждан</v>
      </c>
      <c r="H13" s="42"/>
      <c r="I13" s="42"/>
      <c r="J13" s="42"/>
      <c r="K13" s="42"/>
      <c r="L13" s="42"/>
      <c r="M13" s="42"/>
      <c r="N13" s="2"/>
    </row>
    <row r="14" spans="1:14" ht="15">
      <c r="A14" s="4">
        <v>1</v>
      </c>
      <c r="B14" s="3">
        <f aca="true" t="shared" si="0" ref="B14:M14">A14+1</f>
        <v>2</v>
      </c>
      <c r="C14" s="3">
        <f t="shared" si="0"/>
        <v>3</v>
      </c>
      <c r="D14" s="3">
        <f t="shared" si="0"/>
        <v>4</v>
      </c>
      <c r="E14" s="3">
        <f t="shared" si="0"/>
        <v>5</v>
      </c>
      <c r="F14" s="3">
        <f t="shared" si="0"/>
        <v>6</v>
      </c>
      <c r="G14" s="3">
        <f t="shared" si="0"/>
        <v>7</v>
      </c>
      <c r="H14" s="3">
        <f t="shared" si="0"/>
        <v>8</v>
      </c>
      <c r="I14" s="3">
        <f t="shared" si="0"/>
        <v>9</v>
      </c>
      <c r="J14" s="3">
        <f t="shared" si="0"/>
        <v>10</v>
      </c>
      <c r="K14" s="3">
        <f t="shared" si="0"/>
        <v>11</v>
      </c>
      <c r="L14" s="3">
        <f t="shared" si="0"/>
        <v>12</v>
      </c>
      <c r="M14" s="3">
        <f t="shared" si="0"/>
        <v>13</v>
      </c>
      <c r="N14" s="2"/>
    </row>
    <row r="15" spans="1:15" s="20" customFormat="1" ht="76.5">
      <c r="A15" s="29">
        <v>1</v>
      </c>
      <c r="B15" s="47" t="s">
        <v>32</v>
      </c>
      <c r="C15" s="35">
        <f>560000+590000</f>
        <v>1150000</v>
      </c>
      <c r="D15" s="10">
        <v>560000</v>
      </c>
      <c r="E15" s="17" t="s">
        <v>48</v>
      </c>
      <c r="F15" s="10">
        <v>0</v>
      </c>
      <c r="G15" s="17"/>
      <c r="H15" s="35">
        <f>15550+1200+2000+150000+14340+110000+130000*3</f>
        <v>683090</v>
      </c>
      <c r="I15" s="18">
        <v>45156</v>
      </c>
      <c r="J15" s="10">
        <v>150000</v>
      </c>
      <c r="K15" s="9" t="s">
        <v>51</v>
      </c>
      <c r="L15" s="27">
        <v>0</v>
      </c>
      <c r="M15" s="17"/>
      <c r="N15" s="19"/>
      <c r="O15" s="22"/>
    </row>
    <row r="16" spans="1:15" ht="43.5" customHeight="1">
      <c r="A16" s="30"/>
      <c r="B16" s="48"/>
      <c r="C16" s="36"/>
      <c r="D16" s="10">
        <v>590000</v>
      </c>
      <c r="E16" s="17" t="s">
        <v>49</v>
      </c>
      <c r="F16" s="10">
        <v>0</v>
      </c>
      <c r="G16" s="3"/>
      <c r="H16" s="36"/>
      <c r="I16" s="18">
        <v>45164</v>
      </c>
      <c r="J16" s="10">
        <v>110000</v>
      </c>
      <c r="K16" s="9" t="s">
        <v>53</v>
      </c>
      <c r="L16" s="28"/>
      <c r="M16" s="3"/>
      <c r="N16" s="11"/>
      <c r="O16" s="7"/>
    </row>
    <row r="17" spans="1:15" ht="39.75" customHeight="1">
      <c r="A17" s="30"/>
      <c r="B17" s="48"/>
      <c r="C17" s="36"/>
      <c r="D17" s="10"/>
      <c r="E17" s="17"/>
      <c r="F17" s="10"/>
      <c r="G17" s="3"/>
      <c r="H17" s="36"/>
      <c r="I17" s="18">
        <v>45164</v>
      </c>
      <c r="J17" s="10">
        <v>130000</v>
      </c>
      <c r="K17" s="9" t="s">
        <v>55</v>
      </c>
      <c r="L17" s="28"/>
      <c r="M17" s="3"/>
      <c r="N17" s="11"/>
      <c r="O17" s="7"/>
    </row>
    <row r="18" spans="1:15" ht="56.25" customHeight="1">
      <c r="A18" s="30"/>
      <c r="B18" s="48"/>
      <c r="C18" s="36"/>
      <c r="D18" s="10"/>
      <c r="E18" s="17"/>
      <c r="F18" s="10"/>
      <c r="G18" s="3"/>
      <c r="H18" s="36"/>
      <c r="I18" s="18">
        <v>45164</v>
      </c>
      <c r="J18" s="10">
        <v>130000</v>
      </c>
      <c r="K18" s="9" t="s">
        <v>56</v>
      </c>
      <c r="L18" s="28"/>
      <c r="M18" s="3"/>
      <c r="N18" s="11"/>
      <c r="O18" s="7"/>
    </row>
    <row r="19" spans="1:15" ht="69" customHeight="1">
      <c r="A19" s="31"/>
      <c r="B19" s="49"/>
      <c r="C19" s="37"/>
      <c r="D19" s="10"/>
      <c r="E19" s="17"/>
      <c r="F19" s="10"/>
      <c r="G19" s="3"/>
      <c r="H19" s="37"/>
      <c r="I19" s="18">
        <v>45164</v>
      </c>
      <c r="J19" s="10">
        <v>130000</v>
      </c>
      <c r="K19" s="9" t="s">
        <v>54</v>
      </c>
      <c r="L19" s="28"/>
      <c r="M19" s="3"/>
      <c r="N19" s="11"/>
      <c r="O19" s="7"/>
    </row>
    <row r="20" spans="1:15" ht="15">
      <c r="A20" s="4" t="s">
        <v>0</v>
      </c>
      <c r="B20" s="12" t="s">
        <v>1</v>
      </c>
      <c r="C20" s="13">
        <f>C15</f>
        <v>1150000</v>
      </c>
      <c r="D20" s="13">
        <f>SUM(D15:D19)</f>
        <v>1150000</v>
      </c>
      <c r="E20" s="13"/>
      <c r="F20" s="13">
        <f>SUM(F15:F16)</f>
        <v>0</v>
      </c>
      <c r="G20" s="13"/>
      <c r="H20" s="13">
        <f>H15</f>
        <v>683090</v>
      </c>
      <c r="I20" s="13"/>
      <c r="J20" s="13">
        <f>SUM(J15:J19)</f>
        <v>650000</v>
      </c>
      <c r="K20" s="13"/>
      <c r="L20" s="13">
        <f>SUM(L15:L16)</f>
        <v>0</v>
      </c>
      <c r="M20" s="13"/>
      <c r="N20" s="7"/>
      <c r="O20" s="7"/>
    </row>
    <row r="21" ht="15">
      <c r="M21" s="5"/>
    </row>
    <row r="22" spans="1:13" ht="15.75">
      <c r="A22" s="38" t="s">
        <v>33</v>
      </c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</row>
    <row r="23" spans="1:13" ht="15.75">
      <c r="A23" s="39" t="s">
        <v>15</v>
      </c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</row>
    <row r="24" ht="15">
      <c r="M24" s="6"/>
    </row>
    <row r="25" spans="1:13" ht="24" customHeight="1">
      <c r="A25" s="40" t="str">
        <f>"№
п/п"</f>
        <v>№
п/п</v>
      </c>
      <c r="B25" s="40" t="s">
        <v>2</v>
      </c>
      <c r="C25" s="43" t="str">
        <f>"Поступило средств"</f>
        <v>Поступило средств</v>
      </c>
      <c r="D25" s="45"/>
      <c r="E25" s="45"/>
      <c r="F25" s="45"/>
      <c r="G25" s="44"/>
      <c r="H25" s="43" t="str">
        <f>"Израсходовано средств"</f>
        <v>Израсходовано средств</v>
      </c>
      <c r="I25" s="45"/>
      <c r="J25" s="45"/>
      <c r="K25" s="44"/>
      <c r="L25" s="43" t="str">
        <f>"Возвращено средств жертвователям"</f>
        <v>Возвращено средств жертвователям</v>
      </c>
      <c r="M25" s="44"/>
    </row>
    <row r="26" spans="1:14" ht="49.5" customHeight="1">
      <c r="A26" s="41"/>
      <c r="B26" s="41"/>
      <c r="C26" s="40" t="s">
        <v>3</v>
      </c>
      <c r="D26" s="43" t="str">
        <f>"из них"</f>
        <v>из них</v>
      </c>
      <c r="E26" s="45"/>
      <c r="F26" s="45"/>
      <c r="G26" s="44"/>
      <c r="H26" s="40" t="str">
        <f>C26</f>
        <v>всего (сумма, рублей)</v>
      </c>
      <c r="I26" s="43" t="str">
        <f>"из них финансовые операции по расходованию средств на сумму, превышающую 50 тыс. рублей"</f>
        <v>из них финансовые операции по расходованию средств на сумму, превышающую 50 тыс. рублей</v>
      </c>
      <c r="J26" s="45"/>
      <c r="K26" s="44"/>
      <c r="L26" s="40" t="str">
        <f>J27</f>
        <v>сумма, рублей</v>
      </c>
      <c r="M26" s="40" t="str">
        <f>"основания возврата"</f>
        <v>основания возврата</v>
      </c>
      <c r="N26" s="2"/>
    </row>
    <row r="27" spans="1:14" ht="69.75" customHeight="1">
      <c r="A27" s="41"/>
      <c r="B27" s="41"/>
      <c r="C27" s="41"/>
      <c r="D27" s="43" t="s">
        <v>5</v>
      </c>
      <c r="E27" s="44"/>
      <c r="F27" s="43" t="s">
        <v>6</v>
      </c>
      <c r="G27" s="44"/>
      <c r="H27" s="41"/>
      <c r="I27" s="40" t="str">
        <f>"дата снятия средств со счета"</f>
        <v>дата снятия средств со счета</v>
      </c>
      <c r="J27" s="40" t="str">
        <f>F28</f>
        <v>сумма, рублей</v>
      </c>
      <c r="K27" s="40" t="str">
        <f>"назначение платежа"</f>
        <v>назначение платежа</v>
      </c>
      <c r="L27" s="41"/>
      <c r="M27" s="41"/>
      <c r="N27" s="2"/>
    </row>
    <row r="28" spans="1:14" ht="60" customHeight="1">
      <c r="A28" s="42"/>
      <c r="B28" s="42"/>
      <c r="C28" s="42"/>
      <c r="D28" s="3" t="s">
        <v>4</v>
      </c>
      <c r="E28" s="3" t="str">
        <f>"наименование юридического лица"</f>
        <v>наименование юридического лица</v>
      </c>
      <c r="F28" s="3" t="str">
        <f>D28</f>
        <v>сумма, рублей</v>
      </c>
      <c r="G28" s="3" t="str">
        <f>"кол-во граждан"</f>
        <v>кол-во граждан</v>
      </c>
      <c r="H28" s="42"/>
      <c r="I28" s="42"/>
      <c r="J28" s="42"/>
      <c r="K28" s="42"/>
      <c r="L28" s="42"/>
      <c r="M28" s="42"/>
      <c r="N28" s="2"/>
    </row>
    <row r="29" spans="1:14" ht="15">
      <c r="A29" s="4">
        <v>1</v>
      </c>
      <c r="B29" s="3">
        <f aca="true" t="shared" si="1" ref="B29:M29">A29+1</f>
        <v>2</v>
      </c>
      <c r="C29" s="3">
        <f t="shared" si="1"/>
        <v>3</v>
      </c>
      <c r="D29" s="3">
        <f t="shared" si="1"/>
        <v>4</v>
      </c>
      <c r="E29" s="3">
        <f t="shared" si="1"/>
        <v>5</v>
      </c>
      <c r="F29" s="3">
        <f t="shared" si="1"/>
        <v>6</v>
      </c>
      <c r="G29" s="3">
        <f t="shared" si="1"/>
        <v>7</v>
      </c>
      <c r="H29" s="3">
        <f t="shared" si="1"/>
        <v>8</v>
      </c>
      <c r="I29" s="3">
        <f t="shared" si="1"/>
        <v>9</v>
      </c>
      <c r="J29" s="3">
        <f t="shared" si="1"/>
        <v>10</v>
      </c>
      <c r="K29" s="3">
        <f t="shared" si="1"/>
        <v>11</v>
      </c>
      <c r="L29" s="3">
        <f t="shared" si="1"/>
        <v>12</v>
      </c>
      <c r="M29" s="3">
        <f t="shared" si="1"/>
        <v>13</v>
      </c>
      <c r="N29" s="2"/>
    </row>
    <row r="30" spans="1:15" s="20" customFormat="1" ht="86.25" customHeight="1">
      <c r="A30" s="29">
        <v>1</v>
      </c>
      <c r="B30" s="32" t="s">
        <v>34</v>
      </c>
      <c r="C30" s="35">
        <f>560000+590000</f>
        <v>1150000</v>
      </c>
      <c r="D30" s="10">
        <v>560000</v>
      </c>
      <c r="E30" s="17" t="s">
        <v>48</v>
      </c>
      <c r="F30" s="10">
        <v>0</v>
      </c>
      <c r="G30" s="17"/>
      <c r="H30" s="35">
        <f>15550+1200+2000+150000+280+3500+14340+110000+130000*3</f>
        <v>686870</v>
      </c>
      <c r="I30" s="18">
        <v>45156</v>
      </c>
      <c r="J30" s="10">
        <v>150000</v>
      </c>
      <c r="K30" s="9" t="s">
        <v>51</v>
      </c>
      <c r="L30" s="28">
        <v>0</v>
      </c>
      <c r="M30" s="17"/>
      <c r="N30" s="21"/>
      <c r="O30" s="22"/>
    </row>
    <row r="31" spans="1:15" ht="44.25" customHeight="1">
      <c r="A31" s="30"/>
      <c r="B31" s="33"/>
      <c r="C31" s="36"/>
      <c r="D31" s="10">
        <v>590000</v>
      </c>
      <c r="E31" s="17" t="s">
        <v>49</v>
      </c>
      <c r="F31" s="10"/>
      <c r="G31" s="3"/>
      <c r="H31" s="36"/>
      <c r="I31" s="18">
        <v>45164</v>
      </c>
      <c r="J31" s="10">
        <v>110000</v>
      </c>
      <c r="K31" s="9" t="s">
        <v>53</v>
      </c>
      <c r="L31" s="28"/>
      <c r="M31" s="3"/>
      <c r="N31" s="11"/>
      <c r="O31" s="7"/>
    </row>
    <row r="32" spans="1:15" ht="54.75" customHeight="1">
      <c r="A32" s="30"/>
      <c r="B32" s="33"/>
      <c r="C32" s="36"/>
      <c r="D32" s="10"/>
      <c r="E32" s="17"/>
      <c r="F32" s="10"/>
      <c r="G32" s="3"/>
      <c r="H32" s="36"/>
      <c r="I32" s="18">
        <v>45164</v>
      </c>
      <c r="J32" s="10">
        <v>130000</v>
      </c>
      <c r="K32" s="9" t="s">
        <v>56</v>
      </c>
      <c r="L32" s="28"/>
      <c r="M32" s="3"/>
      <c r="N32" s="11"/>
      <c r="O32" s="7"/>
    </row>
    <row r="33" spans="1:15" ht="44.25" customHeight="1">
      <c r="A33" s="30"/>
      <c r="B33" s="33"/>
      <c r="C33" s="36"/>
      <c r="D33" s="10"/>
      <c r="E33" s="17"/>
      <c r="F33" s="10"/>
      <c r="G33" s="3"/>
      <c r="H33" s="36"/>
      <c r="I33" s="18">
        <v>45164</v>
      </c>
      <c r="J33" s="10">
        <v>130000</v>
      </c>
      <c r="K33" s="9" t="s">
        <v>54</v>
      </c>
      <c r="L33" s="28"/>
      <c r="M33" s="3"/>
      <c r="N33" s="11"/>
      <c r="O33" s="7"/>
    </row>
    <row r="34" spans="1:15" ht="44.25" customHeight="1">
      <c r="A34" s="31"/>
      <c r="B34" s="34"/>
      <c r="C34" s="37"/>
      <c r="D34" s="10"/>
      <c r="E34" s="17"/>
      <c r="F34" s="10"/>
      <c r="G34" s="3"/>
      <c r="H34" s="37"/>
      <c r="I34" s="18">
        <v>45164</v>
      </c>
      <c r="J34" s="10">
        <v>130000</v>
      </c>
      <c r="K34" s="9" t="s">
        <v>55</v>
      </c>
      <c r="L34" s="28"/>
      <c r="M34" s="3"/>
      <c r="N34" s="11"/>
      <c r="O34" s="7"/>
    </row>
    <row r="35" spans="1:15" ht="15">
      <c r="A35" s="4" t="s">
        <v>0</v>
      </c>
      <c r="B35" s="12" t="s">
        <v>1</v>
      </c>
      <c r="C35" s="13">
        <f>C30</f>
        <v>1150000</v>
      </c>
      <c r="D35" s="13">
        <f>SUM(D30:D34)</f>
        <v>1150000</v>
      </c>
      <c r="E35" s="13"/>
      <c r="F35" s="13">
        <f>SUM(F30:F31)</f>
        <v>0</v>
      </c>
      <c r="G35" s="13"/>
      <c r="H35" s="13">
        <f>H30</f>
        <v>686870</v>
      </c>
      <c r="I35" s="13"/>
      <c r="J35" s="13">
        <f>SUM(J30:J34)</f>
        <v>650000</v>
      </c>
      <c r="K35" s="13"/>
      <c r="L35" s="13">
        <f>SUM(L30:L31)</f>
        <v>0</v>
      </c>
      <c r="M35" s="13"/>
      <c r="N35" s="7"/>
      <c r="O35" s="7"/>
    </row>
    <row r="36" ht="15">
      <c r="M36" s="5"/>
    </row>
    <row r="37" spans="1:13" ht="15.75">
      <c r="A37" s="38" t="s">
        <v>9</v>
      </c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</row>
    <row r="38" spans="1:13" ht="15.75">
      <c r="A38" s="39" t="s">
        <v>15</v>
      </c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</row>
    <row r="39" ht="15">
      <c r="M39" s="6"/>
    </row>
    <row r="40" spans="1:13" ht="24" customHeight="1">
      <c r="A40" s="40" t="str">
        <f>"№
п/п"</f>
        <v>№
п/п</v>
      </c>
      <c r="B40" s="40" t="s">
        <v>2</v>
      </c>
      <c r="C40" s="43" t="str">
        <f>"Поступило средств"</f>
        <v>Поступило средств</v>
      </c>
      <c r="D40" s="45"/>
      <c r="E40" s="45"/>
      <c r="F40" s="45"/>
      <c r="G40" s="44"/>
      <c r="H40" s="43" t="str">
        <f>"Израсходовано средств"</f>
        <v>Израсходовано средств</v>
      </c>
      <c r="I40" s="45"/>
      <c r="J40" s="45"/>
      <c r="K40" s="44"/>
      <c r="L40" s="43" t="str">
        <f>"Возвращено средств жертвователям"</f>
        <v>Возвращено средств жертвователям</v>
      </c>
      <c r="M40" s="44"/>
    </row>
    <row r="41" spans="1:14" ht="49.5" customHeight="1">
      <c r="A41" s="41"/>
      <c r="B41" s="41"/>
      <c r="C41" s="40" t="s">
        <v>3</v>
      </c>
      <c r="D41" s="43" t="str">
        <f>"из них"</f>
        <v>из них</v>
      </c>
      <c r="E41" s="45"/>
      <c r="F41" s="45"/>
      <c r="G41" s="44"/>
      <c r="H41" s="40" t="str">
        <f>C41</f>
        <v>всего (сумма, рублей)</v>
      </c>
      <c r="I41" s="43" t="str">
        <f>"из них финансовые операции по расходованию средств на сумму, превышающую 50 тыс. рублей"</f>
        <v>из них финансовые операции по расходованию средств на сумму, превышающую 50 тыс. рублей</v>
      </c>
      <c r="J41" s="45"/>
      <c r="K41" s="44"/>
      <c r="L41" s="40" t="str">
        <f>J42</f>
        <v>сумма, рублей</v>
      </c>
      <c r="M41" s="40" t="str">
        <f>"основания возврата"</f>
        <v>основания возврата</v>
      </c>
      <c r="N41" s="2"/>
    </row>
    <row r="42" spans="1:14" ht="69.75" customHeight="1">
      <c r="A42" s="41"/>
      <c r="B42" s="41"/>
      <c r="C42" s="41"/>
      <c r="D42" s="43" t="s">
        <v>5</v>
      </c>
      <c r="E42" s="44"/>
      <c r="F42" s="43" t="s">
        <v>6</v>
      </c>
      <c r="G42" s="44"/>
      <c r="H42" s="41"/>
      <c r="I42" s="40" t="str">
        <f>"дата снятия средств со счета"</f>
        <v>дата снятия средств со счета</v>
      </c>
      <c r="J42" s="40" t="str">
        <f>F43</f>
        <v>сумма, рублей</v>
      </c>
      <c r="K42" s="40" t="str">
        <f>"назначение платежа"</f>
        <v>назначение платежа</v>
      </c>
      <c r="L42" s="41"/>
      <c r="M42" s="41"/>
      <c r="N42" s="2"/>
    </row>
    <row r="43" spans="1:14" ht="60" customHeight="1">
      <c r="A43" s="42"/>
      <c r="B43" s="42"/>
      <c r="C43" s="42"/>
      <c r="D43" s="3" t="s">
        <v>4</v>
      </c>
      <c r="E43" s="3" t="str">
        <f>"наименование юридического лица"</f>
        <v>наименование юридического лица</v>
      </c>
      <c r="F43" s="3" t="str">
        <f>D43</f>
        <v>сумма, рублей</v>
      </c>
      <c r="G43" s="3" t="str">
        <f>"кол-во граждан"</f>
        <v>кол-во граждан</v>
      </c>
      <c r="H43" s="42"/>
      <c r="I43" s="42"/>
      <c r="J43" s="42"/>
      <c r="K43" s="42"/>
      <c r="L43" s="42"/>
      <c r="M43" s="42"/>
      <c r="N43" s="2"/>
    </row>
    <row r="44" spans="1:14" ht="15">
      <c r="A44" s="4">
        <v>1</v>
      </c>
      <c r="B44" s="3">
        <f>A44+1</f>
        <v>2</v>
      </c>
      <c r="C44" s="3">
        <f aca="true" t="shared" si="2" ref="C44:M44">B44+1</f>
        <v>3</v>
      </c>
      <c r="D44" s="3">
        <f t="shared" si="2"/>
        <v>4</v>
      </c>
      <c r="E44" s="3">
        <f t="shared" si="2"/>
        <v>5</v>
      </c>
      <c r="F44" s="3">
        <f t="shared" si="2"/>
        <v>6</v>
      </c>
      <c r="G44" s="3">
        <f t="shared" si="2"/>
        <v>7</v>
      </c>
      <c r="H44" s="3">
        <f t="shared" si="2"/>
        <v>8</v>
      </c>
      <c r="I44" s="3">
        <f t="shared" si="2"/>
        <v>9</v>
      </c>
      <c r="J44" s="3">
        <f t="shared" si="2"/>
        <v>10</v>
      </c>
      <c r="K44" s="3">
        <f t="shared" si="2"/>
        <v>11</v>
      </c>
      <c r="L44" s="3">
        <f t="shared" si="2"/>
        <v>12</v>
      </c>
      <c r="M44" s="3">
        <f t="shared" si="2"/>
        <v>13</v>
      </c>
      <c r="N44" s="2"/>
    </row>
    <row r="45" spans="1:15" ht="34.5" customHeight="1">
      <c r="A45" s="8">
        <v>1</v>
      </c>
      <c r="B45" s="9" t="s">
        <v>11</v>
      </c>
      <c r="C45" s="10">
        <f>100</f>
        <v>100</v>
      </c>
      <c r="D45" s="10">
        <v>0</v>
      </c>
      <c r="E45" s="3"/>
      <c r="F45" s="10">
        <v>0</v>
      </c>
      <c r="G45" s="3"/>
      <c r="H45" s="10">
        <f>100</f>
        <v>100</v>
      </c>
      <c r="I45" s="3"/>
      <c r="J45" s="10">
        <v>0</v>
      </c>
      <c r="K45" s="3"/>
      <c r="L45" s="10">
        <v>0</v>
      </c>
      <c r="M45" s="3"/>
      <c r="N45" s="11"/>
      <c r="O45" s="7"/>
    </row>
    <row r="46" spans="1:15" s="20" customFormat="1" ht="80.25" customHeight="1">
      <c r="A46" s="29">
        <v>2</v>
      </c>
      <c r="B46" s="32" t="s">
        <v>16</v>
      </c>
      <c r="C46" s="35">
        <f>560000+590000</f>
        <v>1150000</v>
      </c>
      <c r="D46" s="10">
        <v>560000</v>
      </c>
      <c r="E46" s="17" t="s">
        <v>48</v>
      </c>
      <c r="F46" s="10">
        <v>0</v>
      </c>
      <c r="G46" s="17"/>
      <c r="H46" s="35">
        <f>15550+1200+2000+150000+240+3000+14430+110000+130000*3</f>
        <v>686420</v>
      </c>
      <c r="I46" s="18">
        <v>45156</v>
      </c>
      <c r="J46" s="10">
        <v>150000</v>
      </c>
      <c r="K46" s="9" t="s">
        <v>51</v>
      </c>
      <c r="L46" s="28">
        <v>0</v>
      </c>
      <c r="M46" s="17"/>
      <c r="N46" s="21"/>
      <c r="O46" s="22"/>
    </row>
    <row r="47" spans="1:15" ht="42" customHeight="1">
      <c r="A47" s="30"/>
      <c r="B47" s="33"/>
      <c r="C47" s="36"/>
      <c r="D47" s="10">
        <v>590000</v>
      </c>
      <c r="E47" s="17" t="s">
        <v>49</v>
      </c>
      <c r="F47" s="10"/>
      <c r="G47" s="3"/>
      <c r="H47" s="36"/>
      <c r="I47" s="18">
        <v>45164</v>
      </c>
      <c r="J47" s="10">
        <v>110000</v>
      </c>
      <c r="K47" s="9" t="s">
        <v>53</v>
      </c>
      <c r="L47" s="28"/>
      <c r="M47" s="3"/>
      <c r="N47" s="11"/>
      <c r="O47" s="7"/>
    </row>
    <row r="48" spans="1:15" ht="42" customHeight="1">
      <c r="A48" s="30"/>
      <c r="B48" s="33"/>
      <c r="C48" s="36"/>
      <c r="D48" s="10"/>
      <c r="E48" s="17"/>
      <c r="F48" s="10"/>
      <c r="G48" s="3"/>
      <c r="H48" s="36"/>
      <c r="I48" s="18">
        <v>45164</v>
      </c>
      <c r="J48" s="10">
        <v>130000</v>
      </c>
      <c r="K48" s="9" t="s">
        <v>55</v>
      </c>
      <c r="L48" s="28"/>
      <c r="M48" s="3"/>
      <c r="N48" s="11"/>
      <c r="O48" s="7"/>
    </row>
    <row r="49" spans="1:15" ht="53.25" customHeight="1">
      <c r="A49" s="30"/>
      <c r="B49" s="33"/>
      <c r="C49" s="36"/>
      <c r="D49" s="10"/>
      <c r="E49" s="17"/>
      <c r="F49" s="10"/>
      <c r="G49" s="3"/>
      <c r="H49" s="36"/>
      <c r="I49" s="18">
        <v>45164</v>
      </c>
      <c r="J49" s="10">
        <v>130000</v>
      </c>
      <c r="K49" s="9" t="s">
        <v>56</v>
      </c>
      <c r="L49" s="28"/>
      <c r="M49" s="3"/>
      <c r="N49" s="11"/>
      <c r="O49" s="7"/>
    </row>
    <row r="50" spans="1:15" ht="42" customHeight="1">
      <c r="A50" s="31"/>
      <c r="B50" s="34"/>
      <c r="C50" s="37"/>
      <c r="D50" s="10"/>
      <c r="E50" s="17"/>
      <c r="F50" s="10"/>
      <c r="G50" s="3"/>
      <c r="H50" s="37"/>
      <c r="I50" s="18">
        <v>45164</v>
      </c>
      <c r="J50" s="10">
        <v>130000</v>
      </c>
      <c r="K50" s="9" t="s">
        <v>54</v>
      </c>
      <c r="L50" s="28"/>
      <c r="M50" s="3"/>
      <c r="N50" s="11"/>
      <c r="O50" s="7"/>
    </row>
    <row r="51" spans="1:15" ht="15">
      <c r="A51" s="4" t="s">
        <v>0</v>
      </c>
      <c r="B51" s="12" t="s">
        <v>1</v>
      </c>
      <c r="C51" s="13">
        <f>C45+C46</f>
        <v>1150100</v>
      </c>
      <c r="D51" s="13">
        <f>SUM(D45:D50)</f>
        <v>1150000</v>
      </c>
      <c r="E51" s="13"/>
      <c r="F51" s="13">
        <f>SUM(F45:F47)</f>
        <v>0</v>
      </c>
      <c r="G51" s="13"/>
      <c r="H51" s="13">
        <f>H45+H46</f>
        <v>686520</v>
      </c>
      <c r="I51" s="13"/>
      <c r="J51" s="13">
        <f>SUM(J45:J50)</f>
        <v>650000</v>
      </c>
      <c r="K51" s="13"/>
      <c r="L51" s="13">
        <f>SUM(L45:L46)</f>
        <v>0</v>
      </c>
      <c r="M51" s="13"/>
      <c r="N51" s="7"/>
      <c r="O51" s="7"/>
    </row>
    <row r="52" spans="1:15" ht="15">
      <c r="A52" s="14"/>
      <c r="B52" s="15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7"/>
      <c r="O52" s="7"/>
    </row>
    <row r="53" spans="1:13" ht="21.75" customHeight="1">
      <c r="A53" s="38" t="s">
        <v>17</v>
      </c>
      <c r="B53" s="38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</row>
    <row r="54" spans="1:13" ht="15.75">
      <c r="A54" s="39" t="s">
        <v>15</v>
      </c>
      <c r="B54" s="39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</row>
    <row r="55" spans="1:13" ht="24" customHeight="1">
      <c r="A55" s="40" t="str">
        <f>"№
п/п"</f>
        <v>№
п/п</v>
      </c>
      <c r="B55" s="40" t="s">
        <v>2</v>
      </c>
      <c r="C55" s="43" t="str">
        <f>"Поступило средств"</f>
        <v>Поступило средств</v>
      </c>
      <c r="D55" s="45"/>
      <c r="E55" s="45"/>
      <c r="F55" s="45"/>
      <c r="G55" s="44"/>
      <c r="H55" s="43" t="str">
        <f>"Израсходовано средств"</f>
        <v>Израсходовано средств</v>
      </c>
      <c r="I55" s="45"/>
      <c r="J55" s="45"/>
      <c r="K55" s="44"/>
      <c r="L55" s="43" t="str">
        <f>"Возвращено средств жертвователям"</f>
        <v>Возвращено средств жертвователям</v>
      </c>
      <c r="M55" s="44"/>
    </row>
    <row r="56" spans="1:14" ht="49.5" customHeight="1">
      <c r="A56" s="41"/>
      <c r="B56" s="41"/>
      <c r="C56" s="40" t="s">
        <v>3</v>
      </c>
      <c r="D56" s="43" t="str">
        <f>"из них"</f>
        <v>из них</v>
      </c>
      <c r="E56" s="45"/>
      <c r="F56" s="45"/>
      <c r="G56" s="44"/>
      <c r="H56" s="40" t="str">
        <f>C56</f>
        <v>всего (сумма, рублей)</v>
      </c>
      <c r="I56" s="43" t="str">
        <f>"из них финансовые операции по расходованию средств на сумму, превышающую 50 тыс. рублей"</f>
        <v>из них финансовые операции по расходованию средств на сумму, превышающую 50 тыс. рублей</v>
      </c>
      <c r="J56" s="45"/>
      <c r="K56" s="44"/>
      <c r="L56" s="40" t="str">
        <f>J57</f>
        <v>сумма, рублей</v>
      </c>
      <c r="M56" s="40" t="str">
        <f>"основания возврата"</f>
        <v>основания возврата</v>
      </c>
      <c r="N56" s="2"/>
    </row>
    <row r="57" spans="1:14" ht="69.75" customHeight="1">
      <c r="A57" s="41"/>
      <c r="B57" s="41"/>
      <c r="C57" s="41"/>
      <c r="D57" s="43" t="s">
        <v>5</v>
      </c>
      <c r="E57" s="44"/>
      <c r="F57" s="43" t="s">
        <v>6</v>
      </c>
      <c r="G57" s="44"/>
      <c r="H57" s="41"/>
      <c r="I57" s="40" t="str">
        <f>"дата снятия средств со счета"</f>
        <v>дата снятия средств со счета</v>
      </c>
      <c r="J57" s="40" t="str">
        <f>F58</f>
        <v>сумма, рублей</v>
      </c>
      <c r="K57" s="40" t="str">
        <f>"назначение платежа"</f>
        <v>назначение платежа</v>
      </c>
      <c r="L57" s="41"/>
      <c r="M57" s="41"/>
      <c r="N57" s="2"/>
    </row>
    <row r="58" spans="1:14" ht="60" customHeight="1">
      <c r="A58" s="42"/>
      <c r="B58" s="42"/>
      <c r="C58" s="42"/>
      <c r="D58" s="3" t="s">
        <v>4</v>
      </c>
      <c r="E58" s="3" t="str">
        <f>"наименование юридического лица"</f>
        <v>наименование юридического лица</v>
      </c>
      <c r="F58" s="3" t="str">
        <f>D58</f>
        <v>сумма, рублей</v>
      </c>
      <c r="G58" s="3" t="str">
        <f>"кол-во граждан"</f>
        <v>кол-во граждан</v>
      </c>
      <c r="H58" s="42"/>
      <c r="I58" s="42"/>
      <c r="J58" s="42"/>
      <c r="K58" s="42"/>
      <c r="L58" s="42"/>
      <c r="M58" s="42"/>
      <c r="N58" s="2"/>
    </row>
    <row r="59" spans="1:14" ht="15">
      <c r="A59" s="4">
        <v>1</v>
      </c>
      <c r="B59" s="3">
        <f aca="true" t="shared" si="3" ref="B59:M59">A59+1</f>
        <v>2</v>
      </c>
      <c r="C59" s="3">
        <f t="shared" si="3"/>
        <v>3</v>
      </c>
      <c r="D59" s="3">
        <f t="shared" si="3"/>
        <v>4</v>
      </c>
      <c r="E59" s="3">
        <f t="shared" si="3"/>
        <v>5</v>
      </c>
      <c r="F59" s="3">
        <f t="shared" si="3"/>
        <v>6</v>
      </c>
      <c r="G59" s="3">
        <f t="shared" si="3"/>
        <v>7</v>
      </c>
      <c r="H59" s="3">
        <f t="shared" si="3"/>
        <v>8</v>
      </c>
      <c r="I59" s="3">
        <f t="shared" si="3"/>
        <v>9</v>
      </c>
      <c r="J59" s="3">
        <f t="shared" si="3"/>
        <v>10</v>
      </c>
      <c r="K59" s="3">
        <f t="shared" si="3"/>
        <v>11</v>
      </c>
      <c r="L59" s="3">
        <f t="shared" si="3"/>
        <v>12</v>
      </c>
      <c r="M59" s="3">
        <f t="shared" si="3"/>
        <v>13</v>
      </c>
      <c r="N59" s="2"/>
    </row>
    <row r="60" spans="1:15" ht="34.5" customHeight="1">
      <c r="A60" s="8">
        <v>1</v>
      </c>
      <c r="B60" s="9" t="s">
        <v>18</v>
      </c>
      <c r="C60" s="10">
        <v>300</v>
      </c>
      <c r="D60" s="10">
        <v>0</v>
      </c>
      <c r="E60" s="3"/>
      <c r="F60" s="10">
        <v>0</v>
      </c>
      <c r="G60" s="3"/>
      <c r="H60" s="10">
        <v>100</v>
      </c>
      <c r="I60" s="3"/>
      <c r="J60" s="10">
        <v>0</v>
      </c>
      <c r="K60" s="3"/>
      <c r="L60" s="10">
        <v>0</v>
      </c>
      <c r="M60" s="3"/>
      <c r="N60" s="11"/>
      <c r="O60" s="7"/>
    </row>
    <row r="61" spans="1:15" s="20" customFormat="1" ht="88.5" customHeight="1">
      <c r="A61" s="29">
        <f>A60+1</f>
        <v>2</v>
      </c>
      <c r="B61" s="32" t="s">
        <v>38</v>
      </c>
      <c r="C61" s="35">
        <f>560000+590000</f>
        <v>1150000</v>
      </c>
      <c r="D61" s="10">
        <v>560000</v>
      </c>
      <c r="E61" s="17" t="s">
        <v>48</v>
      </c>
      <c r="F61" s="10">
        <v>0</v>
      </c>
      <c r="G61" s="17"/>
      <c r="H61" s="35">
        <f>15550+1200+2000+150000+280+3500+14340+110000+130000*3</f>
        <v>686870</v>
      </c>
      <c r="I61" s="18">
        <v>45156</v>
      </c>
      <c r="J61" s="10">
        <v>150000</v>
      </c>
      <c r="K61" s="9" t="s">
        <v>51</v>
      </c>
      <c r="L61" s="28">
        <v>0</v>
      </c>
      <c r="M61" s="17"/>
      <c r="N61" s="21"/>
      <c r="O61" s="22"/>
    </row>
    <row r="62" spans="1:15" ht="39.75" customHeight="1">
      <c r="A62" s="30"/>
      <c r="B62" s="33"/>
      <c r="C62" s="36"/>
      <c r="D62" s="10">
        <v>590000</v>
      </c>
      <c r="E62" s="17" t="s">
        <v>49</v>
      </c>
      <c r="F62" s="10"/>
      <c r="G62" s="3"/>
      <c r="H62" s="36"/>
      <c r="I62" s="18">
        <v>45164</v>
      </c>
      <c r="J62" s="10">
        <v>110000</v>
      </c>
      <c r="K62" s="9" t="s">
        <v>53</v>
      </c>
      <c r="L62" s="28"/>
      <c r="M62" s="3"/>
      <c r="N62" s="11"/>
      <c r="O62" s="7"/>
    </row>
    <row r="63" spans="1:15" ht="58.5" customHeight="1">
      <c r="A63" s="30"/>
      <c r="B63" s="33"/>
      <c r="C63" s="36"/>
      <c r="D63" s="10"/>
      <c r="E63" s="17"/>
      <c r="F63" s="10"/>
      <c r="G63" s="3"/>
      <c r="H63" s="36"/>
      <c r="I63" s="18">
        <v>45164</v>
      </c>
      <c r="J63" s="10">
        <v>130000</v>
      </c>
      <c r="K63" s="9" t="s">
        <v>56</v>
      </c>
      <c r="L63" s="28"/>
      <c r="M63" s="3"/>
      <c r="N63" s="11"/>
      <c r="O63" s="7"/>
    </row>
    <row r="64" spans="1:15" ht="39.75" customHeight="1">
      <c r="A64" s="30"/>
      <c r="B64" s="33"/>
      <c r="C64" s="36"/>
      <c r="D64" s="10"/>
      <c r="E64" s="17"/>
      <c r="F64" s="10"/>
      <c r="G64" s="3"/>
      <c r="H64" s="36"/>
      <c r="I64" s="18">
        <v>45164</v>
      </c>
      <c r="J64" s="10">
        <v>130000</v>
      </c>
      <c r="K64" s="9" t="s">
        <v>55</v>
      </c>
      <c r="L64" s="28"/>
      <c r="M64" s="3"/>
      <c r="N64" s="11"/>
      <c r="O64" s="7"/>
    </row>
    <row r="65" spans="1:15" ht="39.75" customHeight="1">
      <c r="A65" s="31"/>
      <c r="B65" s="34"/>
      <c r="C65" s="37"/>
      <c r="D65" s="10"/>
      <c r="E65" s="17"/>
      <c r="F65" s="10"/>
      <c r="G65" s="3"/>
      <c r="H65" s="37"/>
      <c r="I65" s="18">
        <v>45164</v>
      </c>
      <c r="J65" s="10">
        <v>130000</v>
      </c>
      <c r="K65" s="9" t="s">
        <v>54</v>
      </c>
      <c r="L65" s="28"/>
      <c r="M65" s="3"/>
      <c r="N65" s="11"/>
      <c r="O65" s="7"/>
    </row>
    <row r="66" spans="1:15" ht="15">
      <c r="A66" s="4" t="s">
        <v>0</v>
      </c>
      <c r="B66" s="12" t="s">
        <v>1</v>
      </c>
      <c r="C66" s="13">
        <f>C60+C61</f>
        <v>1150300</v>
      </c>
      <c r="D66" s="13">
        <f>SUM(D60:D65)</f>
        <v>1150000</v>
      </c>
      <c r="E66" s="13"/>
      <c r="F66" s="13">
        <f>SUM(F60:F62)</f>
        <v>0</v>
      </c>
      <c r="G66" s="13"/>
      <c r="H66" s="13">
        <f>H60+H61</f>
        <v>686970</v>
      </c>
      <c r="I66" s="13"/>
      <c r="J66" s="13">
        <f>SUM(J60:J65)</f>
        <v>650000</v>
      </c>
      <c r="K66" s="13"/>
      <c r="L66" s="13">
        <f>SUM(L60:L61)</f>
        <v>0</v>
      </c>
      <c r="M66" s="13"/>
      <c r="N66" s="7"/>
      <c r="O66" s="7"/>
    </row>
    <row r="67" spans="1:15" ht="15">
      <c r="A67" s="14"/>
      <c r="B67" s="15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7"/>
      <c r="O67" s="7"/>
    </row>
    <row r="68" spans="1:13" ht="21.75" customHeight="1">
      <c r="A68" s="38" t="s">
        <v>39</v>
      </c>
      <c r="B68" s="38"/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</row>
    <row r="69" spans="1:13" ht="15.75">
      <c r="A69" s="39" t="s">
        <v>15</v>
      </c>
      <c r="B69" s="39"/>
      <c r="C69" s="39"/>
      <c r="D69" s="39"/>
      <c r="E69" s="39"/>
      <c r="F69" s="39"/>
      <c r="G69" s="39"/>
      <c r="H69" s="39"/>
      <c r="I69" s="39"/>
      <c r="J69" s="39"/>
      <c r="K69" s="39"/>
      <c r="L69" s="39"/>
      <c r="M69" s="39"/>
    </row>
    <row r="70" spans="1:13" ht="24" customHeight="1">
      <c r="A70" s="40" t="str">
        <f>"№
п/п"</f>
        <v>№
п/п</v>
      </c>
      <c r="B70" s="40" t="s">
        <v>2</v>
      </c>
      <c r="C70" s="43" t="str">
        <f>"Поступило средств"</f>
        <v>Поступило средств</v>
      </c>
      <c r="D70" s="45"/>
      <c r="E70" s="45"/>
      <c r="F70" s="45"/>
      <c r="G70" s="44"/>
      <c r="H70" s="43" t="str">
        <f>"Израсходовано средств"</f>
        <v>Израсходовано средств</v>
      </c>
      <c r="I70" s="45"/>
      <c r="J70" s="45"/>
      <c r="K70" s="44"/>
      <c r="L70" s="43" t="str">
        <f>"Возвращено средств жертвователям"</f>
        <v>Возвращено средств жертвователям</v>
      </c>
      <c r="M70" s="44"/>
    </row>
    <row r="71" spans="1:14" ht="49.5" customHeight="1">
      <c r="A71" s="41"/>
      <c r="B71" s="41"/>
      <c r="C71" s="40" t="s">
        <v>3</v>
      </c>
      <c r="D71" s="43" t="str">
        <f>"из них"</f>
        <v>из них</v>
      </c>
      <c r="E71" s="45"/>
      <c r="F71" s="45"/>
      <c r="G71" s="44"/>
      <c r="H71" s="40" t="str">
        <f>C71</f>
        <v>всего (сумма, рублей)</v>
      </c>
      <c r="I71" s="43" t="str">
        <f>"из них финансовые операции по расходованию средств на сумму, превышающую 50 тыс. рублей"</f>
        <v>из них финансовые операции по расходованию средств на сумму, превышающую 50 тыс. рублей</v>
      </c>
      <c r="J71" s="45"/>
      <c r="K71" s="44"/>
      <c r="L71" s="40" t="str">
        <f>J72</f>
        <v>сумма, рублей</v>
      </c>
      <c r="M71" s="40" t="str">
        <f>"основания возврата"</f>
        <v>основания возврата</v>
      </c>
      <c r="N71" s="2"/>
    </row>
    <row r="72" spans="1:14" ht="69.75" customHeight="1">
      <c r="A72" s="41"/>
      <c r="B72" s="41"/>
      <c r="C72" s="41"/>
      <c r="D72" s="43" t="s">
        <v>5</v>
      </c>
      <c r="E72" s="44"/>
      <c r="F72" s="43" t="s">
        <v>6</v>
      </c>
      <c r="G72" s="44"/>
      <c r="H72" s="41"/>
      <c r="I72" s="40" t="str">
        <f>"дата снятия средств со счета"</f>
        <v>дата снятия средств со счета</v>
      </c>
      <c r="J72" s="40" t="str">
        <f>F73</f>
        <v>сумма, рублей</v>
      </c>
      <c r="K72" s="40" t="str">
        <f>"назначение платежа"</f>
        <v>назначение платежа</v>
      </c>
      <c r="L72" s="41"/>
      <c r="M72" s="41"/>
      <c r="N72" s="2"/>
    </row>
    <row r="73" spans="1:14" ht="60" customHeight="1">
      <c r="A73" s="42"/>
      <c r="B73" s="42"/>
      <c r="C73" s="42"/>
      <c r="D73" s="3" t="s">
        <v>4</v>
      </c>
      <c r="E73" s="3" t="str">
        <f>"наименование юридического лица"</f>
        <v>наименование юридического лица</v>
      </c>
      <c r="F73" s="3" t="str">
        <f>D73</f>
        <v>сумма, рублей</v>
      </c>
      <c r="G73" s="3" t="str">
        <f>"кол-во граждан"</f>
        <v>кол-во граждан</v>
      </c>
      <c r="H73" s="42"/>
      <c r="I73" s="42"/>
      <c r="J73" s="42"/>
      <c r="K73" s="42"/>
      <c r="L73" s="42"/>
      <c r="M73" s="42"/>
      <c r="N73" s="2"/>
    </row>
    <row r="74" spans="1:14" ht="15">
      <c r="A74" s="4">
        <v>1</v>
      </c>
      <c r="B74" s="3">
        <f aca="true" t="shared" si="4" ref="B74:M74">A74+1</f>
        <v>2</v>
      </c>
      <c r="C74" s="3">
        <f t="shared" si="4"/>
        <v>3</v>
      </c>
      <c r="D74" s="3">
        <f t="shared" si="4"/>
        <v>4</v>
      </c>
      <c r="E74" s="3">
        <f t="shared" si="4"/>
        <v>5</v>
      </c>
      <c r="F74" s="3">
        <f t="shared" si="4"/>
        <v>6</v>
      </c>
      <c r="G74" s="3">
        <f t="shared" si="4"/>
        <v>7</v>
      </c>
      <c r="H74" s="3">
        <f t="shared" si="4"/>
        <v>8</v>
      </c>
      <c r="I74" s="3">
        <f t="shared" si="4"/>
        <v>9</v>
      </c>
      <c r="J74" s="3">
        <f t="shared" si="4"/>
        <v>10</v>
      </c>
      <c r="K74" s="3">
        <f t="shared" si="4"/>
        <v>11</v>
      </c>
      <c r="L74" s="3">
        <f t="shared" si="4"/>
        <v>12</v>
      </c>
      <c r="M74" s="3">
        <f t="shared" si="4"/>
        <v>13</v>
      </c>
      <c r="N74" s="2"/>
    </row>
    <row r="75" spans="1:14" s="20" customFormat="1" ht="103.5" customHeight="1">
      <c r="A75" s="29">
        <v>1</v>
      </c>
      <c r="B75" s="32" t="s">
        <v>40</v>
      </c>
      <c r="C75" s="35">
        <f>560000+590000</f>
        <v>1150000</v>
      </c>
      <c r="D75" s="10">
        <v>560000</v>
      </c>
      <c r="E75" s="17" t="s">
        <v>48</v>
      </c>
      <c r="F75" s="10">
        <v>0</v>
      </c>
      <c r="G75" s="17"/>
      <c r="H75" s="35">
        <f>15550+1200+2000+150000+440+5500+14340+110000+130000*3</f>
        <v>689030</v>
      </c>
      <c r="I75" s="18">
        <v>45156</v>
      </c>
      <c r="J75" s="10">
        <v>150000</v>
      </c>
      <c r="K75" s="9" t="s">
        <v>51</v>
      </c>
      <c r="L75" s="10">
        <v>0</v>
      </c>
      <c r="M75" s="17"/>
      <c r="N75" s="21"/>
    </row>
    <row r="76" spans="1:15" ht="40.5" customHeight="1">
      <c r="A76" s="30"/>
      <c r="B76" s="33"/>
      <c r="C76" s="36"/>
      <c r="D76" s="10">
        <v>590000</v>
      </c>
      <c r="E76" s="17" t="s">
        <v>49</v>
      </c>
      <c r="F76" s="10"/>
      <c r="G76" s="3"/>
      <c r="H76" s="36"/>
      <c r="I76" s="18">
        <v>45164</v>
      </c>
      <c r="J76" s="10">
        <v>110000</v>
      </c>
      <c r="K76" s="9" t="s">
        <v>53</v>
      </c>
      <c r="L76" s="10"/>
      <c r="M76" s="3"/>
      <c r="N76" s="11"/>
      <c r="O76" s="7"/>
    </row>
    <row r="77" spans="1:15" ht="40.5" customHeight="1">
      <c r="A77" s="30"/>
      <c r="B77" s="33"/>
      <c r="C77" s="36"/>
      <c r="D77" s="10"/>
      <c r="E77" s="17"/>
      <c r="F77" s="10"/>
      <c r="G77" s="3"/>
      <c r="H77" s="36"/>
      <c r="I77" s="18">
        <v>45164</v>
      </c>
      <c r="J77" s="10">
        <v>130000</v>
      </c>
      <c r="K77" s="9" t="s">
        <v>55</v>
      </c>
      <c r="L77" s="10"/>
      <c r="M77" s="3"/>
      <c r="N77" s="11"/>
      <c r="O77" s="7"/>
    </row>
    <row r="78" spans="1:15" ht="57" customHeight="1">
      <c r="A78" s="30"/>
      <c r="B78" s="33"/>
      <c r="C78" s="36"/>
      <c r="D78" s="10"/>
      <c r="E78" s="17"/>
      <c r="F78" s="10"/>
      <c r="G78" s="3"/>
      <c r="H78" s="36"/>
      <c r="I78" s="18">
        <v>45164</v>
      </c>
      <c r="J78" s="10">
        <v>130000</v>
      </c>
      <c r="K78" s="9" t="s">
        <v>56</v>
      </c>
      <c r="L78" s="10"/>
      <c r="M78" s="3"/>
      <c r="N78" s="11"/>
      <c r="O78" s="7"/>
    </row>
    <row r="79" spans="1:15" ht="40.5" customHeight="1">
      <c r="A79" s="31"/>
      <c r="B79" s="34"/>
      <c r="C79" s="37"/>
      <c r="D79" s="10"/>
      <c r="E79" s="17"/>
      <c r="F79" s="10"/>
      <c r="G79" s="3"/>
      <c r="H79" s="37"/>
      <c r="I79" s="18">
        <v>45164</v>
      </c>
      <c r="J79" s="10">
        <v>130000</v>
      </c>
      <c r="K79" s="9" t="s">
        <v>54</v>
      </c>
      <c r="L79" s="10"/>
      <c r="M79" s="3"/>
      <c r="N79" s="11"/>
      <c r="O79" s="7"/>
    </row>
    <row r="80" spans="1:15" ht="15">
      <c r="A80" s="4" t="s">
        <v>0</v>
      </c>
      <c r="B80" s="12" t="s">
        <v>1</v>
      </c>
      <c r="C80" s="13">
        <f>C75</f>
        <v>1150000</v>
      </c>
      <c r="D80" s="13">
        <f>SUM(D75:D79)</f>
        <v>1150000</v>
      </c>
      <c r="E80" s="13"/>
      <c r="F80" s="13">
        <f>SUM(F75:F79)</f>
        <v>0</v>
      </c>
      <c r="G80" s="13"/>
      <c r="H80" s="13">
        <f>H75</f>
        <v>689030</v>
      </c>
      <c r="I80" s="13"/>
      <c r="J80" s="13">
        <f>SUM(J75:J79)</f>
        <v>650000</v>
      </c>
      <c r="K80" s="13"/>
      <c r="L80" s="13">
        <f>SUM(L75:L76)</f>
        <v>0</v>
      </c>
      <c r="M80" s="13"/>
      <c r="N80" s="7"/>
      <c r="O80" s="7"/>
    </row>
    <row r="81" spans="1:15" ht="15">
      <c r="A81" s="14"/>
      <c r="B81" s="15"/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7"/>
      <c r="O81" s="7"/>
    </row>
    <row r="82" spans="1:13" ht="21.75" customHeight="1">
      <c r="A82" s="38" t="s">
        <v>8</v>
      </c>
      <c r="B82" s="38"/>
      <c r="C82" s="38"/>
      <c r="D82" s="38"/>
      <c r="E82" s="38"/>
      <c r="F82" s="38"/>
      <c r="G82" s="38"/>
      <c r="H82" s="38"/>
      <c r="I82" s="38"/>
      <c r="J82" s="38"/>
      <c r="K82" s="38"/>
      <c r="L82" s="38"/>
      <c r="M82" s="38"/>
    </row>
    <row r="83" spans="1:13" ht="15.75">
      <c r="A83" s="39" t="s">
        <v>15</v>
      </c>
      <c r="B83" s="39"/>
      <c r="C83" s="39"/>
      <c r="D83" s="39"/>
      <c r="E83" s="39"/>
      <c r="F83" s="39"/>
      <c r="G83" s="39"/>
      <c r="H83" s="39"/>
      <c r="I83" s="39"/>
      <c r="J83" s="39"/>
      <c r="K83" s="39"/>
      <c r="L83" s="39"/>
      <c r="M83" s="39"/>
    </row>
    <row r="84" spans="1:13" ht="24" customHeight="1">
      <c r="A84" s="40" t="str">
        <f>"№
п/п"</f>
        <v>№
п/п</v>
      </c>
      <c r="B84" s="40" t="s">
        <v>2</v>
      </c>
      <c r="C84" s="43" t="str">
        <f>"Поступило средств"</f>
        <v>Поступило средств</v>
      </c>
      <c r="D84" s="45"/>
      <c r="E84" s="45"/>
      <c r="F84" s="45"/>
      <c r="G84" s="44"/>
      <c r="H84" s="43" t="str">
        <f>"Израсходовано средств"</f>
        <v>Израсходовано средств</v>
      </c>
      <c r="I84" s="45"/>
      <c r="J84" s="45"/>
      <c r="K84" s="44"/>
      <c r="L84" s="43" t="str">
        <f>"Возвращено средств жертвователям"</f>
        <v>Возвращено средств жертвователям</v>
      </c>
      <c r="M84" s="44"/>
    </row>
    <row r="85" spans="1:14" ht="49.5" customHeight="1">
      <c r="A85" s="41"/>
      <c r="B85" s="41"/>
      <c r="C85" s="40" t="s">
        <v>3</v>
      </c>
      <c r="D85" s="43" t="str">
        <f>"из них"</f>
        <v>из них</v>
      </c>
      <c r="E85" s="45"/>
      <c r="F85" s="45"/>
      <c r="G85" s="44"/>
      <c r="H85" s="40" t="str">
        <f>C85</f>
        <v>всего (сумма, рублей)</v>
      </c>
      <c r="I85" s="43" t="str">
        <f>"из них финансовые операции по расходованию средств на сумму, превышающую 50 тыс. рублей"</f>
        <v>из них финансовые операции по расходованию средств на сумму, превышающую 50 тыс. рублей</v>
      </c>
      <c r="J85" s="45"/>
      <c r="K85" s="44"/>
      <c r="L85" s="40" t="str">
        <f>J86</f>
        <v>сумма, рублей</v>
      </c>
      <c r="M85" s="40" t="str">
        <f>"основания возврата"</f>
        <v>основания возврата</v>
      </c>
      <c r="N85" s="2"/>
    </row>
    <row r="86" spans="1:14" ht="69.75" customHeight="1">
      <c r="A86" s="41"/>
      <c r="B86" s="41"/>
      <c r="C86" s="41"/>
      <c r="D86" s="43" t="s">
        <v>5</v>
      </c>
      <c r="E86" s="44"/>
      <c r="F86" s="43" t="s">
        <v>6</v>
      </c>
      <c r="G86" s="44"/>
      <c r="H86" s="41"/>
      <c r="I86" s="40" t="str">
        <f>"дата снятия средств со счета"</f>
        <v>дата снятия средств со счета</v>
      </c>
      <c r="J86" s="40" t="str">
        <f>F87</f>
        <v>сумма, рублей</v>
      </c>
      <c r="K86" s="40" t="str">
        <f>"назначение платежа"</f>
        <v>назначение платежа</v>
      </c>
      <c r="L86" s="41"/>
      <c r="M86" s="41"/>
      <c r="N86" s="2"/>
    </row>
    <row r="87" spans="1:14" ht="60" customHeight="1">
      <c r="A87" s="42"/>
      <c r="B87" s="42"/>
      <c r="C87" s="42"/>
      <c r="D87" s="3" t="s">
        <v>4</v>
      </c>
      <c r="E87" s="3" t="str">
        <f>"наименование юридического лица"</f>
        <v>наименование юридического лица</v>
      </c>
      <c r="F87" s="3" t="str">
        <f>D87</f>
        <v>сумма, рублей</v>
      </c>
      <c r="G87" s="3" t="str">
        <f>"кол-во граждан"</f>
        <v>кол-во граждан</v>
      </c>
      <c r="H87" s="42"/>
      <c r="I87" s="42"/>
      <c r="J87" s="42"/>
      <c r="K87" s="42"/>
      <c r="L87" s="42"/>
      <c r="M87" s="42"/>
      <c r="N87" s="2"/>
    </row>
    <row r="88" spans="1:14" ht="15">
      <c r="A88" s="4">
        <v>1</v>
      </c>
      <c r="B88" s="3">
        <f aca="true" t="shared" si="5" ref="B88:M88">A88+1</f>
        <v>2</v>
      </c>
      <c r="C88" s="3">
        <f t="shared" si="5"/>
        <v>3</v>
      </c>
      <c r="D88" s="3">
        <f t="shared" si="5"/>
        <v>4</v>
      </c>
      <c r="E88" s="3">
        <f t="shared" si="5"/>
        <v>5</v>
      </c>
      <c r="F88" s="3">
        <f t="shared" si="5"/>
        <v>6</v>
      </c>
      <c r="G88" s="3">
        <f t="shared" si="5"/>
        <v>7</v>
      </c>
      <c r="H88" s="3">
        <f t="shared" si="5"/>
        <v>8</v>
      </c>
      <c r="I88" s="3">
        <f t="shared" si="5"/>
        <v>9</v>
      </c>
      <c r="J88" s="3">
        <f t="shared" si="5"/>
        <v>10</v>
      </c>
      <c r="K88" s="3">
        <f t="shared" si="5"/>
        <v>11</v>
      </c>
      <c r="L88" s="3">
        <f t="shared" si="5"/>
        <v>12</v>
      </c>
      <c r="M88" s="3">
        <f t="shared" si="5"/>
        <v>13</v>
      </c>
      <c r="N88" s="2"/>
    </row>
    <row r="89" spans="1:15" ht="34.5" customHeight="1">
      <c r="A89" s="8">
        <v>1</v>
      </c>
      <c r="B89" s="9" t="s">
        <v>12</v>
      </c>
      <c r="C89" s="10">
        <f>11000+11750</f>
        <v>22750</v>
      </c>
      <c r="D89" s="10">
        <v>0</v>
      </c>
      <c r="E89" s="3"/>
      <c r="F89" s="10">
        <v>0</v>
      </c>
      <c r="G89" s="3"/>
      <c r="H89" s="10">
        <f>5150+15600+2000</f>
        <v>22750</v>
      </c>
      <c r="I89" s="3"/>
      <c r="J89" s="10">
        <v>0</v>
      </c>
      <c r="K89" s="3"/>
      <c r="L89" s="10">
        <v>0</v>
      </c>
      <c r="M89" s="3"/>
      <c r="N89" s="11"/>
      <c r="O89" s="7"/>
    </row>
    <row r="90" spans="1:15" s="20" customFormat="1" ht="96.75" customHeight="1">
      <c r="A90" s="29">
        <f>A89+1</f>
        <v>2</v>
      </c>
      <c r="B90" s="32" t="s">
        <v>43</v>
      </c>
      <c r="C90" s="35">
        <f>560000+590000</f>
        <v>1150000</v>
      </c>
      <c r="D90" s="10">
        <v>560000</v>
      </c>
      <c r="E90" s="17" t="s">
        <v>48</v>
      </c>
      <c r="F90" s="10">
        <v>0</v>
      </c>
      <c r="G90" s="17"/>
      <c r="H90" s="35">
        <f>15550+1200+2000+150000+120+1500+14340+110000+130000*3</f>
        <v>684710</v>
      </c>
      <c r="I90" s="18">
        <v>45157</v>
      </c>
      <c r="J90" s="10">
        <v>150000</v>
      </c>
      <c r="K90" s="9" t="s">
        <v>51</v>
      </c>
      <c r="L90" s="10">
        <v>0</v>
      </c>
      <c r="M90" s="17"/>
      <c r="N90" s="21"/>
      <c r="O90" s="22"/>
    </row>
    <row r="91" spans="1:15" ht="41.25" customHeight="1">
      <c r="A91" s="30"/>
      <c r="B91" s="33"/>
      <c r="C91" s="36"/>
      <c r="D91" s="10">
        <v>590000</v>
      </c>
      <c r="E91" s="17" t="s">
        <v>49</v>
      </c>
      <c r="F91" s="10"/>
      <c r="G91" s="3"/>
      <c r="H91" s="36"/>
      <c r="I91" s="18">
        <v>45164</v>
      </c>
      <c r="J91" s="10">
        <v>110000</v>
      </c>
      <c r="K91" s="9" t="s">
        <v>53</v>
      </c>
      <c r="L91" s="10"/>
      <c r="M91" s="3"/>
      <c r="N91" s="11"/>
      <c r="O91" s="7"/>
    </row>
    <row r="92" spans="1:15" ht="59.25" customHeight="1">
      <c r="A92" s="30"/>
      <c r="B92" s="33"/>
      <c r="C92" s="36"/>
      <c r="D92" s="10"/>
      <c r="E92" s="17"/>
      <c r="F92" s="10"/>
      <c r="G92" s="3"/>
      <c r="H92" s="36"/>
      <c r="I92" s="18">
        <v>45164</v>
      </c>
      <c r="J92" s="10">
        <v>130000</v>
      </c>
      <c r="K92" s="9" t="s">
        <v>56</v>
      </c>
      <c r="L92" s="10"/>
      <c r="M92" s="3"/>
      <c r="N92" s="11"/>
      <c r="O92" s="7"/>
    </row>
    <row r="93" spans="1:15" ht="41.25" customHeight="1">
      <c r="A93" s="30"/>
      <c r="B93" s="33"/>
      <c r="C93" s="36"/>
      <c r="D93" s="10"/>
      <c r="E93" s="17"/>
      <c r="F93" s="10"/>
      <c r="G93" s="3"/>
      <c r="H93" s="36"/>
      <c r="I93" s="18">
        <v>45164</v>
      </c>
      <c r="J93" s="10">
        <v>130000</v>
      </c>
      <c r="K93" s="9" t="s">
        <v>55</v>
      </c>
      <c r="L93" s="10"/>
      <c r="M93" s="3"/>
      <c r="N93" s="11"/>
      <c r="O93" s="7"/>
    </row>
    <row r="94" spans="1:15" ht="41.25" customHeight="1">
      <c r="A94" s="31"/>
      <c r="B94" s="34"/>
      <c r="C94" s="37"/>
      <c r="D94" s="10"/>
      <c r="E94" s="17"/>
      <c r="F94" s="10"/>
      <c r="G94" s="3"/>
      <c r="H94" s="37"/>
      <c r="I94" s="18">
        <v>45164</v>
      </c>
      <c r="J94" s="10">
        <v>130000</v>
      </c>
      <c r="K94" s="9" t="s">
        <v>54</v>
      </c>
      <c r="L94" s="10"/>
      <c r="M94" s="3"/>
      <c r="N94" s="11"/>
      <c r="O94" s="7"/>
    </row>
    <row r="95" spans="1:15" ht="41.25" customHeight="1">
      <c r="A95" s="26">
        <f>A90+1</f>
        <v>3</v>
      </c>
      <c r="B95" s="24" t="s">
        <v>47</v>
      </c>
      <c r="C95" s="25">
        <f>39687.5</f>
        <v>39687.5</v>
      </c>
      <c r="D95" s="10">
        <v>0</v>
      </c>
      <c r="E95" s="3"/>
      <c r="F95" s="10">
        <v>0</v>
      </c>
      <c r="G95" s="3"/>
      <c r="H95" s="25">
        <f>1500+2000+2587.5+3000+15000+15600</f>
        <v>39687.5</v>
      </c>
      <c r="I95" s="3"/>
      <c r="J95" s="10">
        <v>0</v>
      </c>
      <c r="K95" s="3"/>
      <c r="L95" s="10">
        <v>0</v>
      </c>
      <c r="M95" s="3"/>
      <c r="N95" s="11"/>
      <c r="O95" s="7"/>
    </row>
    <row r="96" spans="1:15" ht="15">
      <c r="A96" s="4" t="s">
        <v>0</v>
      </c>
      <c r="B96" s="12" t="s">
        <v>1</v>
      </c>
      <c r="C96" s="13">
        <f>SUM(C89:C95)</f>
        <v>1212437.5</v>
      </c>
      <c r="D96" s="13">
        <f>SUM(D89:D95)</f>
        <v>1150000</v>
      </c>
      <c r="E96" s="13"/>
      <c r="F96" s="13">
        <f>SUM(F89:F95)</f>
        <v>0</v>
      </c>
      <c r="G96" s="13"/>
      <c r="H96" s="13">
        <f>SUM(H89:H95)</f>
        <v>747147.5</v>
      </c>
      <c r="I96" s="13"/>
      <c r="J96" s="13">
        <f>SUM(J89:J95)</f>
        <v>650000</v>
      </c>
      <c r="K96" s="13"/>
      <c r="L96" s="13">
        <f>SUM(L89:L95)</f>
        <v>0</v>
      </c>
      <c r="M96" s="13"/>
      <c r="N96" s="7"/>
      <c r="O96" s="7"/>
    </row>
    <row r="97" spans="1:15" ht="15">
      <c r="A97" s="14"/>
      <c r="B97" s="15"/>
      <c r="C97" s="16"/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7"/>
      <c r="O97" s="7"/>
    </row>
    <row r="98" spans="1:13" ht="21.75" customHeight="1">
      <c r="A98" s="38" t="s">
        <v>41</v>
      </c>
      <c r="B98" s="38"/>
      <c r="C98" s="38"/>
      <c r="D98" s="38"/>
      <c r="E98" s="38"/>
      <c r="F98" s="38"/>
      <c r="G98" s="38"/>
      <c r="H98" s="38"/>
      <c r="I98" s="38"/>
      <c r="J98" s="38"/>
      <c r="K98" s="38"/>
      <c r="L98" s="38"/>
      <c r="M98" s="38"/>
    </row>
    <row r="99" spans="1:13" ht="15.75">
      <c r="A99" s="39" t="s">
        <v>15</v>
      </c>
      <c r="B99" s="39"/>
      <c r="C99" s="39"/>
      <c r="D99" s="39"/>
      <c r="E99" s="39"/>
      <c r="F99" s="39"/>
      <c r="G99" s="39"/>
      <c r="H99" s="39"/>
      <c r="I99" s="39"/>
      <c r="J99" s="39"/>
      <c r="K99" s="39"/>
      <c r="L99" s="39"/>
      <c r="M99" s="39"/>
    </row>
    <row r="100" spans="1:13" ht="24" customHeight="1">
      <c r="A100" s="40" t="str">
        <f>"№
п/п"</f>
        <v>№
п/п</v>
      </c>
      <c r="B100" s="40" t="s">
        <v>2</v>
      </c>
      <c r="C100" s="43" t="str">
        <f>"Поступило средств"</f>
        <v>Поступило средств</v>
      </c>
      <c r="D100" s="45"/>
      <c r="E100" s="45"/>
      <c r="F100" s="45"/>
      <c r="G100" s="44"/>
      <c r="H100" s="43" t="str">
        <f>"Израсходовано средств"</f>
        <v>Израсходовано средств</v>
      </c>
      <c r="I100" s="45"/>
      <c r="J100" s="45"/>
      <c r="K100" s="44"/>
      <c r="L100" s="43" t="str">
        <f>"Возвращено средств жертвователям"</f>
        <v>Возвращено средств жертвователям</v>
      </c>
      <c r="M100" s="44"/>
    </row>
    <row r="101" spans="1:14" ht="49.5" customHeight="1">
      <c r="A101" s="41"/>
      <c r="B101" s="41"/>
      <c r="C101" s="40" t="s">
        <v>3</v>
      </c>
      <c r="D101" s="43" t="str">
        <f>"из них"</f>
        <v>из них</v>
      </c>
      <c r="E101" s="45"/>
      <c r="F101" s="45"/>
      <c r="G101" s="44"/>
      <c r="H101" s="40" t="str">
        <f>C101</f>
        <v>всего (сумма, рублей)</v>
      </c>
      <c r="I101" s="43" t="str">
        <f>"из них финансовые операции по расходованию средств на сумму, превышающую 50 тыс. рублей"</f>
        <v>из них финансовые операции по расходованию средств на сумму, превышающую 50 тыс. рублей</v>
      </c>
      <c r="J101" s="45"/>
      <c r="K101" s="44"/>
      <c r="L101" s="40" t="str">
        <f>J102</f>
        <v>сумма, рублей</v>
      </c>
      <c r="M101" s="40" t="str">
        <f>"основания возврата"</f>
        <v>основания возврата</v>
      </c>
      <c r="N101" s="2"/>
    </row>
    <row r="102" spans="1:14" ht="69.75" customHeight="1">
      <c r="A102" s="41"/>
      <c r="B102" s="41"/>
      <c r="C102" s="41"/>
      <c r="D102" s="43" t="s">
        <v>5</v>
      </c>
      <c r="E102" s="44"/>
      <c r="F102" s="43" t="s">
        <v>6</v>
      </c>
      <c r="G102" s="44"/>
      <c r="H102" s="41"/>
      <c r="I102" s="40" t="str">
        <f>"дата снятия средств со счета"</f>
        <v>дата снятия средств со счета</v>
      </c>
      <c r="J102" s="40" t="str">
        <f>F103</f>
        <v>сумма, рублей</v>
      </c>
      <c r="K102" s="40" t="str">
        <f>"назначение платежа"</f>
        <v>назначение платежа</v>
      </c>
      <c r="L102" s="41"/>
      <c r="M102" s="41"/>
      <c r="N102" s="2"/>
    </row>
    <row r="103" spans="1:14" ht="60" customHeight="1">
      <c r="A103" s="42"/>
      <c r="B103" s="42"/>
      <c r="C103" s="42"/>
      <c r="D103" s="3" t="s">
        <v>4</v>
      </c>
      <c r="E103" s="3" t="str">
        <f>"наименование юридического лица"</f>
        <v>наименование юридического лица</v>
      </c>
      <c r="F103" s="3" t="str">
        <f>D103</f>
        <v>сумма, рублей</v>
      </c>
      <c r="G103" s="3" t="str">
        <f>"кол-во граждан"</f>
        <v>кол-во граждан</v>
      </c>
      <c r="H103" s="42"/>
      <c r="I103" s="42"/>
      <c r="J103" s="42"/>
      <c r="K103" s="42"/>
      <c r="L103" s="42"/>
      <c r="M103" s="42"/>
      <c r="N103" s="2"/>
    </row>
    <row r="104" spans="1:14" ht="15">
      <c r="A104" s="4">
        <v>1</v>
      </c>
      <c r="B104" s="3">
        <f aca="true" t="shared" si="6" ref="B104:M104">A104+1</f>
        <v>2</v>
      </c>
      <c r="C104" s="3">
        <f t="shared" si="6"/>
        <v>3</v>
      </c>
      <c r="D104" s="3">
        <f t="shared" si="6"/>
        <v>4</v>
      </c>
      <c r="E104" s="3">
        <f t="shared" si="6"/>
        <v>5</v>
      </c>
      <c r="F104" s="3">
        <f t="shared" si="6"/>
        <v>6</v>
      </c>
      <c r="G104" s="3">
        <f t="shared" si="6"/>
        <v>7</v>
      </c>
      <c r="H104" s="3">
        <f t="shared" si="6"/>
        <v>8</v>
      </c>
      <c r="I104" s="3">
        <f t="shared" si="6"/>
        <v>9</v>
      </c>
      <c r="J104" s="3">
        <f t="shared" si="6"/>
        <v>10</v>
      </c>
      <c r="K104" s="3">
        <f t="shared" si="6"/>
        <v>11</v>
      </c>
      <c r="L104" s="3">
        <f t="shared" si="6"/>
        <v>12</v>
      </c>
      <c r="M104" s="3">
        <f t="shared" si="6"/>
        <v>13</v>
      </c>
      <c r="N104" s="2"/>
    </row>
    <row r="105" spans="1:14" s="20" customFormat="1" ht="75" customHeight="1">
      <c r="A105" s="29">
        <v>1</v>
      </c>
      <c r="B105" s="32" t="s">
        <v>42</v>
      </c>
      <c r="C105" s="35">
        <f>560000+590000</f>
        <v>1150000</v>
      </c>
      <c r="D105" s="10">
        <v>560000</v>
      </c>
      <c r="E105" s="17" t="s">
        <v>48</v>
      </c>
      <c r="F105" s="10">
        <v>0</v>
      </c>
      <c r="G105" s="17"/>
      <c r="H105" s="35">
        <f>15550+1200+2000+150000+280+3500+14340+110000+130000*3</f>
        <v>686870</v>
      </c>
      <c r="I105" s="18">
        <v>45157</v>
      </c>
      <c r="J105" s="10">
        <v>150000</v>
      </c>
      <c r="K105" s="9" t="s">
        <v>51</v>
      </c>
      <c r="L105" s="10">
        <v>0</v>
      </c>
      <c r="M105" s="17"/>
      <c r="N105" s="21"/>
    </row>
    <row r="106" spans="1:15" ht="45" customHeight="1">
      <c r="A106" s="30"/>
      <c r="B106" s="33"/>
      <c r="C106" s="36"/>
      <c r="D106" s="10">
        <v>590000</v>
      </c>
      <c r="E106" s="17" t="s">
        <v>49</v>
      </c>
      <c r="F106" s="10"/>
      <c r="G106" s="3"/>
      <c r="H106" s="36"/>
      <c r="I106" s="18">
        <v>45164</v>
      </c>
      <c r="J106" s="10">
        <v>110000</v>
      </c>
      <c r="K106" s="9" t="s">
        <v>53</v>
      </c>
      <c r="L106" s="10"/>
      <c r="M106" s="3"/>
      <c r="N106" s="11"/>
      <c r="O106" s="7"/>
    </row>
    <row r="107" spans="1:15" ht="59.25" customHeight="1">
      <c r="A107" s="30"/>
      <c r="B107" s="33"/>
      <c r="C107" s="36"/>
      <c r="D107" s="10"/>
      <c r="E107" s="17"/>
      <c r="F107" s="10"/>
      <c r="G107" s="3"/>
      <c r="H107" s="36"/>
      <c r="I107" s="18">
        <v>45164</v>
      </c>
      <c r="J107" s="10">
        <v>130000</v>
      </c>
      <c r="K107" s="9" t="s">
        <v>56</v>
      </c>
      <c r="L107" s="10"/>
      <c r="M107" s="3"/>
      <c r="N107" s="11"/>
      <c r="O107" s="7"/>
    </row>
    <row r="108" spans="1:15" ht="45" customHeight="1">
      <c r="A108" s="30"/>
      <c r="B108" s="33"/>
      <c r="C108" s="36"/>
      <c r="D108" s="10"/>
      <c r="E108" s="17"/>
      <c r="F108" s="10"/>
      <c r="G108" s="3"/>
      <c r="H108" s="36"/>
      <c r="I108" s="18">
        <v>45164</v>
      </c>
      <c r="J108" s="10">
        <v>130000</v>
      </c>
      <c r="K108" s="9" t="s">
        <v>54</v>
      </c>
      <c r="L108" s="10"/>
      <c r="M108" s="3"/>
      <c r="N108" s="11"/>
      <c r="O108" s="7"/>
    </row>
    <row r="109" spans="1:15" ht="45" customHeight="1">
      <c r="A109" s="31"/>
      <c r="B109" s="34"/>
      <c r="C109" s="37"/>
      <c r="D109" s="10"/>
      <c r="E109" s="17"/>
      <c r="F109" s="10"/>
      <c r="G109" s="3"/>
      <c r="H109" s="37"/>
      <c r="I109" s="18">
        <v>45164</v>
      </c>
      <c r="J109" s="10">
        <v>130000</v>
      </c>
      <c r="K109" s="9" t="s">
        <v>55</v>
      </c>
      <c r="L109" s="10"/>
      <c r="M109" s="3"/>
      <c r="N109" s="11"/>
      <c r="O109" s="7"/>
    </row>
    <row r="110" spans="1:15" ht="34.5" customHeight="1">
      <c r="A110" s="8">
        <f>A105+1</f>
        <v>2</v>
      </c>
      <c r="B110" s="9" t="s">
        <v>44</v>
      </c>
      <c r="C110" s="10">
        <f>19750</f>
        <v>19750</v>
      </c>
      <c r="D110" s="10">
        <v>0</v>
      </c>
      <c r="E110" s="3"/>
      <c r="F110" s="10">
        <v>0</v>
      </c>
      <c r="G110" s="3"/>
      <c r="H110" s="10">
        <f>1150+3000+15600</f>
        <v>19750</v>
      </c>
      <c r="I110" s="3"/>
      <c r="J110" s="10">
        <v>0</v>
      </c>
      <c r="K110" s="3"/>
      <c r="L110" s="10">
        <v>0</v>
      </c>
      <c r="M110" s="3"/>
      <c r="N110" s="11"/>
      <c r="O110" s="7"/>
    </row>
    <row r="111" spans="1:15" ht="15">
      <c r="A111" s="4" t="s">
        <v>0</v>
      </c>
      <c r="B111" s="12" t="s">
        <v>1</v>
      </c>
      <c r="C111" s="13">
        <f>SUM(C105:C110)</f>
        <v>1169750</v>
      </c>
      <c r="D111" s="13">
        <f>SUM(D105:D110)</f>
        <v>1150000</v>
      </c>
      <c r="E111" s="13"/>
      <c r="F111" s="13">
        <f>SUM(F105:F110)</f>
        <v>0</v>
      </c>
      <c r="G111" s="13"/>
      <c r="H111" s="13">
        <f>SUM(H105:H110)</f>
        <v>706620</v>
      </c>
      <c r="I111" s="13"/>
      <c r="J111" s="13">
        <f>SUM(J105:J110)</f>
        <v>650000</v>
      </c>
      <c r="K111" s="13"/>
      <c r="L111" s="13">
        <f>SUM(L105:L110)</f>
        <v>0</v>
      </c>
      <c r="M111" s="13"/>
      <c r="N111" s="7"/>
      <c r="O111" s="7"/>
    </row>
    <row r="112" spans="1:15" ht="15">
      <c r="A112" s="14"/>
      <c r="B112" s="15"/>
      <c r="C112" s="16"/>
      <c r="D112" s="16"/>
      <c r="E112" s="16"/>
      <c r="F112" s="16"/>
      <c r="G112" s="16"/>
      <c r="H112" s="16"/>
      <c r="I112" s="16"/>
      <c r="J112" s="16"/>
      <c r="K112" s="16"/>
      <c r="L112" s="16"/>
      <c r="M112" s="16"/>
      <c r="N112" s="7"/>
      <c r="O112" s="7"/>
    </row>
    <row r="113" spans="1:13" ht="21.75" customHeight="1">
      <c r="A113" s="38" t="s">
        <v>19</v>
      </c>
      <c r="B113" s="38"/>
      <c r="C113" s="38"/>
      <c r="D113" s="38"/>
      <c r="E113" s="38"/>
      <c r="F113" s="38"/>
      <c r="G113" s="38"/>
      <c r="H113" s="38"/>
      <c r="I113" s="38"/>
      <c r="J113" s="38"/>
      <c r="K113" s="38"/>
      <c r="L113" s="38"/>
      <c r="M113" s="38"/>
    </row>
    <row r="114" spans="1:13" ht="15.75">
      <c r="A114" s="39" t="s">
        <v>15</v>
      </c>
      <c r="B114" s="39"/>
      <c r="C114" s="39"/>
      <c r="D114" s="39"/>
      <c r="E114" s="39"/>
      <c r="F114" s="39"/>
      <c r="G114" s="39"/>
      <c r="H114" s="39"/>
      <c r="I114" s="39"/>
      <c r="J114" s="39"/>
      <c r="K114" s="39"/>
      <c r="L114" s="39"/>
      <c r="M114" s="39"/>
    </row>
    <row r="115" spans="1:13" ht="24" customHeight="1">
      <c r="A115" s="40" t="str">
        <f>"№
п/п"</f>
        <v>№
п/п</v>
      </c>
      <c r="B115" s="40" t="s">
        <v>2</v>
      </c>
      <c r="C115" s="43" t="str">
        <f>"Поступило средств"</f>
        <v>Поступило средств</v>
      </c>
      <c r="D115" s="45"/>
      <c r="E115" s="45"/>
      <c r="F115" s="45"/>
      <c r="G115" s="44"/>
      <c r="H115" s="43" t="str">
        <f>"Израсходовано средств"</f>
        <v>Израсходовано средств</v>
      </c>
      <c r="I115" s="45"/>
      <c r="J115" s="45"/>
      <c r="K115" s="44"/>
      <c r="L115" s="43" t="str">
        <f>"Возвращено средств жертвователям"</f>
        <v>Возвращено средств жертвователям</v>
      </c>
      <c r="M115" s="44"/>
    </row>
    <row r="116" spans="1:14" ht="49.5" customHeight="1">
      <c r="A116" s="41"/>
      <c r="B116" s="41"/>
      <c r="C116" s="40" t="s">
        <v>3</v>
      </c>
      <c r="D116" s="43" t="str">
        <f>"из них"</f>
        <v>из них</v>
      </c>
      <c r="E116" s="45"/>
      <c r="F116" s="45"/>
      <c r="G116" s="44"/>
      <c r="H116" s="40" t="str">
        <f>C116</f>
        <v>всего (сумма, рублей)</v>
      </c>
      <c r="I116" s="43" t="str">
        <f>"из них финансовые операции по расходованию средств на сумму, превышающую 50 тыс. рублей"</f>
        <v>из них финансовые операции по расходованию средств на сумму, превышающую 50 тыс. рублей</v>
      </c>
      <c r="J116" s="45"/>
      <c r="K116" s="44"/>
      <c r="L116" s="40" t="str">
        <f>J117</f>
        <v>сумма, рублей</v>
      </c>
      <c r="M116" s="40" t="str">
        <f>"основания возврата"</f>
        <v>основания возврата</v>
      </c>
      <c r="N116" s="2"/>
    </row>
    <row r="117" spans="1:14" ht="69.75" customHeight="1">
      <c r="A117" s="41"/>
      <c r="B117" s="41"/>
      <c r="C117" s="41"/>
      <c r="D117" s="43" t="s">
        <v>5</v>
      </c>
      <c r="E117" s="44"/>
      <c r="F117" s="43" t="s">
        <v>6</v>
      </c>
      <c r="G117" s="44"/>
      <c r="H117" s="41"/>
      <c r="I117" s="40" t="str">
        <f>"дата снятия средств со счета"</f>
        <v>дата снятия средств со счета</v>
      </c>
      <c r="J117" s="40" t="str">
        <f>F118</f>
        <v>сумма, рублей</v>
      </c>
      <c r="K117" s="40" t="str">
        <f>"назначение платежа"</f>
        <v>назначение платежа</v>
      </c>
      <c r="L117" s="41"/>
      <c r="M117" s="41"/>
      <c r="N117" s="2"/>
    </row>
    <row r="118" spans="1:14" ht="60" customHeight="1">
      <c r="A118" s="42"/>
      <c r="B118" s="42"/>
      <c r="C118" s="42"/>
      <c r="D118" s="3" t="s">
        <v>4</v>
      </c>
      <c r="E118" s="3" t="str">
        <f>"наименование юридического лица"</f>
        <v>наименование юридического лица</v>
      </c>
      <c r="F118" s="3" t="str">
        <f>D118</f>
        <v>сумма, рублей</v>
      </c>
      <c r="G118" s="3" t="str">
        <f>"кол-во граждан"</f>
        <v>кол-во граждан</v>
      </c>
      <c r="H118" s="42"/>
      <c r="I118" s="42"/>
      <c r="J118" s="42"/>
      <c r="K118" s="42"/>
      <c r="L118" s="42"/>
      <c r="M118" s="42"/>
      <c r="N118" s="2"/>
    </row>
    <row r="119" spans="1:14" ht="15">
      <c r="A119" s="4">
        <v>1</v>
      </c>
      <c r="B119" s="3">
        <f aca="true" t="shared" si="7" ref="B119:M119">A119+1</f>
        <v>2</v>
      </c>
      <c r="C119" s="3">
        <f t="shared" si="7"/>
        <v>3</v>
      </c>
      <c r="D119" s="3">
        <f t="shared" si="7"/>
        <v>4</v>
      </c>
      <c r="E119" s="3">
        <f t="shared" si="7"/>
        <v>5</v>
      </c>
      <c r="F119" s="3">
        <f t="shared" si="7"/>
        <v>6</v>
      </c>
      <c r="G119" s="3">
        <f t="shared" si="7"/>
        <v>7</v>
      </c>
      <c r="H119" s="3">
        <f t="shared" si="7"/>
        <v>8</v>
      </c>
      <c r="I119" s="3">
        <f t="shared" si="7"/>
        <v>9</v>
      </c>
      <c r="J119" s="3">
        <f t="shared" si="7"/>
        <v>10</v>
      </c>
      <c r="K119" s="3">
        <f t="shared" si="7"/>
        <v>11</v>
      </c>
      <c r="L119" s="3">
        <f t="shared" si="7"/>
        <v>12</v>
      </c>
      <c r="M119" s="3">
        <f t="shared" si="7"/>
        <v>13</v>
      </c>
      <c r="N119" s="2"/>
    </row>
    <row r="120" spans="1:14" s="20" customFormat="1" ht="76.5">
      <c r="A120" s="29">
        <v>1</v>
      </c>
      <c r="B120" s="32" t="s">
        <v>20</v>
      </c>
      <c r="C120" s="35">
        <f>560000+590000+590000</f>
        <v>1740000</v>
      </c>
      <c r="D120" s="10">
        <v>560000</v>
      </c>
      <c r="E120" s="17" t="s">
        <v>48</v>
      </c>
      <c r="F120" s="10">
        <v>0</v>
      </c>
      <c r="G120" s="17"/>
      <c r="H120" s="35">
        <f>15550+1200+2000+150000+520+6500+14340+110000+130000*3</f>
        <v>690110</v>
      </c>
      <c r="I120" s="18">
        <v>45157</v>
      </c>
      <c r="J120" s="10">
        <v>150000</v>
      </c>
      <c r="K120" s="9" t="s">
        <v>51</v>
      </c>
      <c r="L120" s="23">
        <v>590000</v>
      </c>
      <c r="M120" s="17" t="s">
        <v>50</v>
      </c>
      <c r="N120" s="21"/>
    </row>
    <row r="121" spans="1:14" ht="42" customHeight="1">
      <c r="A121" s="30"/>
      <c r="B121" s="33"/>
      <c r="C121" s="36"/>
      <c r="D121" s="10">
        <v>590000</v>
      </c>
      <c r="E121" s="17" t="s">
        <v>49</v>
      </c>
      <c r="F121" s="10"/>
      <c r="G121" s="3"/>
      <c r="H121" s="36"/>
      <c r="I121" s="18">
        <v>45164</v>
      </c>
      <c r="J121" s="10">
        <v>110000</v>
      </c>
      <c r="K121" s="9" t="s">
        <v>53</v>
      </c>
      <c r="L121" s="10"/>
      <c r="M121" s="3"/>
      <c r="N121" s="2"/>
    </row>
    <row r="122" spans="1:15" ht="40.5" customHeight="1">
      <c r="A122" s="30"/>
      <c r="B122" s="33"/>
      <c r="C122" s="36"/>
      <c r="D122" s="10">
        <v>590000</v>
      </c>
      <c r="E122" s="17" t="s">
        <v>49</v>
      </c>
      <c r="F122" s="10"/>
      <c r="G122" s="3"/>
      <c r="H122" s="36"/>
      <c r="I122" s="18">
        <v>45164</v>
      </c>
      <c r="J122" s="10">
        <v>130000</v>
      </c>
      <c r="K122" s="9" t="s">
        <v>54</v>
      </c>
      <c r="L122" s="10"/>
      <c r="M122" s="3"/>
      <c r="N122" s="11"/>
      <c r="O122" s="7"/>
    </row>
    <row r="123" spans="1:15" ht="54" customHeight="1">
      <c r="A123" s="30"/>
      <c r="B123" s="33"/>
      <c r="C123" s="36"/>
      <c r="D123" s="10"/>
      <c r="E123" s="17"/>
      <c r="F123" s="10"/>
      <c r="G123" s="3"/>
      <c r="H123" s="36"/>
      <c r="I123" s="18">
        <v>45164</v>
      </c>
      <c r="J123" s="10">
        <v>130000</v>
      </c>
      <c r="K123" s="9" t="s">
        <v>56</v>
      </c>
      <c r="L123" s="10"/>
      <c r="M123" s="3"/>
      <c r="N123" s="11"/>
      <c r="O123" s="7"/>
    </row>
    <row r="124" spans="1:15" ht="40.5" customHeight="1">
      <c r="A124" s="31"/>
      <c r="B124" s="34"/>
      <c r="C124" s="37"/>
      <c r="D124" s="10"/>
      <c r="E124" s="17"/>
      <c r="F124" s="10"/>
      <c r="G124" s="3"/>
      <c r="H124" s="37"/>
      <c r="I124" s="18">
        <v>45164</v>
      </c>
      <c r="J124" s="10">
        <v>130000</v>
      </c>
      <c r="K124" s="9" t="s">
        <v>55</v>
      </c>
      <c r="L124" s="10"/>
      <c r="M124" s="3"/>
      <c r="N124" s="11"/>
      <c r="O124" s="7"/>
    </row>
    <row r="125" spans="1:15" ht="15">
      <c r="A125" s="4" t="s">
        <v>0</v>
      </c>
      <c r="B125" s="12" t="s">
        <v>1</v>
      </c>
      <c r="C125" s="13">
        <f>SUM(C120:C122)</f>
        <v>1740000</v>
      </c>
      <c r="D125" s="13">
        <f>SUM(D120:D122)</f>
        <v>1740000</v>
      </c>
      <c r="E125" s="13"/>
      <c r="F125" s="13">
        <f>SUM(F120:F122)</f>
        <v>0</v>
      </c>
      <c r="G125" s="13"/>
      <c r="H125" s="13">
        <f>SUM(H120:H122)</f>
        <v>690110</v>
      </c>
      <c r="I125" s="13"/>
      <c r="J125" s="13">
        <f>SUM(J120:J124)</f>
        <v>650000</v>
      </c>
      <c r="K125" s="13"/>
      <c r="L125" s="13">
        <f>SUM(L120:L122)</f>
        <v>590000</v>
      </c>
      <c r="M125" s="13"/>
      <c r="N125" s="7"/>
      <c r="O125" s="7"/>
    </row>
    <row r="127" spans="1:13" ht="15.75">
      <c r="A127" s="38" t="s">
        <v>10</v>
      </c>
      <c r="B127" s="38"/>
      <c r="C127" s="38"/>
      <c r="D127" s="38"/>
      <c r="E127" s="38"/>
      <c r="F127" s="38"/>
      <c r="G127" s="38"/>
      <c r="H127" s="38"/>
      <c r="I127" s="38"/>
      <c r="J127" s="38"/>
      <c r="K127" s="38"/>
      <c r="L127" s="38"/>
      <c r="M127" s="38"/>
    </row>
    <row r="128" spans="1:13" ht="15.75">
      <c r="A128" s="39" t="s">
        <v>15</v>
      </c>
      <c r="B128" s="39"/>
      <c r="C128" s="39"/>
      <c r="D128" s="39"/>
      <c r="E128" s="39"/>
      <c r="F128" s="39"/>
      <c r="G128" s="39"/>
      <c r="H128" s="39"/>
      <c r="I128" s="39"/>
      <c r="J128" s="39"/>
      <c r="K128" s="39"/>
      <c r="L128" s="39"/>
      <c r="M128" s="39"/>
    </row>
    <row r="129" spans="1:13" ht="24" customHeight="1">
      <c r="A129" s="40" t="str">
        <f>"№
п/п"</f>
        <v>№
п/п</v>
      </c>
      <c r="B129" s="40" t="s">
        <v>2</v>
      </c>
      <c r="C129" s="43" t="str">
        <f>"Поступило средств"</f>
        <v>Поступило средств</v>
      </c>
      <c r="D129" s="45"/>
      <c r="E129" s="45"/>
      <c r="F129" s="45"/>
      <c r="G129" s="44"/>
      <c r="H129" s="43" t="str">
        <f>"Израсходовано средств"</f>
        <v>Израсходовано средств</v>
      </c>
      <c r="I129" s="45"/>
      <c r="J129" s="45"/>
      <c r="K129" s="44"/>
      <c r="L129" s="43" t="str">
        <f>"Возвращено средств жертвователям"</f>
        <v>Возвращено средств жертвователям</v>
      </c>
      <c r="M129" s="44"/>
    </row>
    <row r="130" spans="1:14" ht="49.5" customHeight="1">
      <c r="A130" s="41"/>
      <c r="B130" s="41"/>
      <c r="C130" s="40" t="s">
        <v>3</v>
      </c>
      <c r="D130" s="43" t="str">
        <f>"из них"</f>
        <v>из них</v>
      </c>
      <c r="E130" s="45"/>
      <c r="F130" s="45"/>
      <c r="G130" s="44"/>
      <c r="H130" s="40" t="str">
        <f>C130</f>
        <v>всего (сумма, рублей)</v>
      </c>
      <c r="I130" s="43" t="str">
        <f>"из них финансовые операции по расходованию средств на сумму, превышающую 50 тыс. рублей"</f>
        <v>из них финансовые операции по расходованию средств на сумму, превышающую 50 тыс. рублей</v>
      </c>
      <c r="J130" s="45"/>
      <c r="K130" s="44"/>
      <c r="L130" s="40" t="str">
        <f>J131</f>
        <v>сумма, рублей</v>
      </c>
      <c r="M130" s="40" t="str">
        <f>"основания возврата"</f>
        <v>основания возврата</v>
      </c>
      <c r="N130" s="2"/>
    </row>
    <row r="131" spans="1:14" ht="69.75" customHeight="1">
      <c r="A131" s="41"/>
      <c r="B131" s="41"/>
      <c r="C131" s="41"/>
      <c r="D131" s="43" t="s">
        <v>5</v>
      </c>
      <c r="E131" s="44"/>
      <c r="F131" s="43" t="s">
        <v>6</v>
      </c>
      <c r="G131" s="44"/>
      <c r="H131" s="41"/>
      <c r="I131" s="40" t="str">
        <f>"дата снятия средств со счета"</f>
        <v>дата снятия средств со счета</v>
      </c>
      <c r="J131" s="40" t="str">
        <f>F132</f>
        <v>сумма, рублей</v>
      </c>
      <c r="K131" s="40" t="str">
        <f>"назначение платежа"</f>
        <v>назначение платежа</v>
      </c>
      <c r="L131" s="41"/>
      <c r="M131" s="41"/>
      <c r="N131" s="2"/>
    </row>
    <row r="132" spans="1:14" ht="38.25">
      <c r="A132" s="42"/>
      <c r="B132" s="42"/>
      <c r="C132" s="42"/>
      <c r="D132" s="3" t="s">
        <v>4</v>
      </c>
      <c r="E132" s="3" t="str">
        <f>"наименование юридического лица"</f>
        <v>наименование юридического лица</v>
      </c>
      <c r="F132" s="3" t="str">
        <f>D132</f>
        <v>сумма, рублей</v>
      </c>
      <c r="G132" s="3" t="str">
        <f>"кол-во граждан"</f>
        <v>кол-во граждан</v>
      </c>
      <c r="H132" s="42"/>
      <c r="I132" s="42"/>
      <c r="J132" s="42"/>
      <c r="K132" s="42"/>
      <c r="L132" s="42"/>
      <c r="M132" s="42"/>
      <c r="N132" s="2"/>
    </row>
    <row r="133" spans="1:14" ht="15">
      <c r="A133" s="4">
        <v>1</v>
      </c>
      <c r="B133" s="3">
        <f aca="true" t="shared" si="8" ref="B133:M133">A133+1</f>
        <v>2</v>
      </c>
      <c r="C133" s="3">
        <f t="shared" si="8"/>
        <v>3</v>
      </c>
      <c r="D133" s="3">
        <f t="shared" si="8"/>
        <v>4</v>
      </c>
      <c r="E133" s="3">
        <f t="shared" si="8"/>
        <v>5</v>
      </c>
      <c r="F133" s="3">
        <f t="shared" si="8"/>
        <v>6</v>
      </c>
      <c r="G133" s="3">
        <f t="shared" si="8"/>
        <v>7</v>
      </c>
      <c r="H133" s="3">
        <f t="shared" si="8"/>
        <v>8</v>
      </c>
      <c r="I133" s="3">
        <f t="shared" si="8"/>
        <v>9</v>
      </c>
      <c r="J133" s="3">
        <f t="shared" si="8"/>
        <v>10</v>
      </c>
      <c r="K133" s="3">
        <f t="shared" si="8"/>
        <v>11</v>
      </c>
      <c r="L133" s="3">
        <f t="shared" si="8"/>
        <v>12</v>
      </c>
      <c r="M133" s="3">
        <f t="shared" si="8"/>
        <v>13</v>
      </c>
      <c r="N133" s="2"/>
    </row>
    <row r="134" spans="1:14" s="20" customFormat="1" ht="76.5">
      <c r="A134" s="29">
        <v>1</v>
      </c>
      <c r="B134" s="32" t="s">
        <v>13</v>
      </c>
      <c r="C134" s="35">
        <f>560000+590000</f>
        <v>1150000</v>
      </c>
      <c r="D134" s="10">
        <v>560000</v>
      </c>
      <c r="E134" s="17" t="s">
        <v>48</v>
      </c>
      <c r="F134" s="10">
        <v>0</v>
      </c>
      <c r="G134" s="17"/>
      <c r="H134" s="35">
        <f>15550+1200+2000+150000+14340+110000+130000*3</f>
        <v>683090</v>
      </c>
      <c r="I134" s="18">
        <v>45157</v>
      </c>
      <c r="J134" s="10">
        <v>150000</v>
      </c>
      <c r="K134" s="9" t="s">
        <v>51</v>
      </c>
      <c r="L134" s="10">
        <v>0</v>
      </c>
      <c r="M134" s="17"/>
      <c r="N134" s="21"/>
    </row>
    <row r="135" spans="1:15" ht="45" customHeight="1">
      <c r="A135" s="30"/>
      <c r="B135" s="33"/>
      <c r="C135" s="36"/>
      <c r="D135" s="10">
        <v>590000</v>
      </c>
      <c r="E135" s="17" t="s">
        <v>49</v>
      </c>
      <c r="F135" s="10"/>
      <c r="G135" s="3"/>
      <c r="H135" s="36"/>
      <c r="I135" s="18">
        <v>45164</v>
      </c>
      <c r="J135" s="10">
        <v>110000</v>
      </c>
      <c r="K135" s="9" t="s">
        <v>53</v>
      </c>
      <c r="L135" s="10"/>
      <c r="M135" s="3"/>
      <c r="N135" s="11"/>
      <c r="O135" s="7"/>
    </row>
    <row r="136" spans="1:15" ht="45" customHeight="1">
      <c r="A136" s="30"/>
      <c r="B136" s="33"/>
      <c r="C136" s="36"/>
      <c r="D136" s="10"/>
      <c r="E136" s="17"/>
      <c r="F136" s="10"/>
      <c r="G136" s="3"/>
      <c r="H136" s="36"/>
      <c r="I136" s="18">
        <v>45164</v>
      </c>
      <c r="J136" s="10">
        <v>130000</v>
      </c>
      <c r="K136" s="9" t="s">
        <v>55</v>
      </c>
      <c r="L136" s="10"/>
      <c r="M136" s="3"/>
      <c r="N136" s="11"/>
      <c r="O136" s="7"/>
    </row>
    <row r="137" spans="1:15" ht="45" customHeight="1">
      <c r="A137" s="30"/>
      <c r="B137" s="33"/>
      <c r="C137" s="36"/>
      <c r="D137" s="10"/>
      <c r="E137" s="17"/>
      <c r="F137" s="10"/>
      <c r="G137" s="3"/>
      <c r="H137" s="36"/>
      <c r="I137" s="18">
        <v>45164</v>
      </c>
      <c r="J137" s="10">
        <v>130000</v>
      </c>
      <c r="K137" s="9" t="s">
        <v>54</v>
      </c>
      <c r="L137" s="10"/>
      <c r="M137" s="3"/>
      <c r="N137" s="11"/>
      <c r="O137" s="7"/>
    </row>
    <row r="138" spans="1:15" ht="63.75" customHeight="1">
      <c r="A138" s="31"/>
      <c r="B138" s="34"/>
      <c r="C138" s="37"/>
      <c r="D138" s="10"/>
      <c r="E138" s="17"/>
      <c r="F138" s="10"/>
      <c r="G138" s="3"/>
      <c r="H138" s="37"/>
      <c r="I138" s="18">
        <v>45164</v>
      </c>
      <c r="J138" s="10">
        <v>130000</v>
      </c>
      <c r="K138" s="9" t="s">
        <v>56</v>
      </c>
      <c r="L138" s="10"/>
      <c r="M138" s="3"/>
      <c r="N138" s="11"/>
      <c r="O138" s="7"/>
    </row>
    <row r="139" spans="1:15" ht="15">
      <c r="A139" s="4" t="s">
        <v>0</v>
      </c>
      <c r="B139" s="12" t="s">
        <v>1</v>
      </c>
      <c r="C139" s="13">
        <f>SUM(C134:C135)</f>
        <v>1150000</v>
      </c>
      <c r="D139" s="13">
        <f>SUM(D134:D135)</f>
        <v>1150000</v>
      </c>
      <c r="E139" s="13"/>
      <c r="F139" s="13">
        <f>SUM(F134:F135)</f>
        <v>0</v>
      </c>
      <c r="G139" s="13"/>
      <c r="H139" s="13">
        <f>H134</f>
        <v>683090</v>
      </c>
      <c r="I139" s="13"/>
      <c r="J139" s="13">
        <f>SUM(J134:J138)</f>
        <v>650000</v>
      </c>
      <c r="K139" s="13"/>
      <c r="L139" s="13">
        <f>SUM(L134:L135)</f>
        <v>0</v>
      </c>
      <c r="M139" s="13"/>
      <c r="N139" s="7"/>
      <c r="O139" s="7"/>
    </row>
    <row r="140" spans="1:15" ht="15">
      <c r="A140" s="14"/>
      <c r="B140" s="15"/>
      <c r="C140" s="16"/>
      <c r="D140" s="16"/>
      <c r="E140" s="16"/>
      <c r="F140" s="16"/>
      <c r="G140" s="16"/>
      <c r="H140" s="16"/>
      <c r="I140" s="16"/>
      <c r="J140" s="16"/>
      <c r="K140" s="16"/>
      <c r="L140" s="16"/>
      <c r="M140" s="16"/>
      <c r="N140" s="7"/>
      <c r="O140" s="7"/>
    </row>
    <row r="141" spans="1:13" ht="15.75">
      <c r="A141" s="38" t="s">
        <v>21</v>
      </c>
      <c r="B141" s="38"/>
      <c r="C141" s="38"/>
      <c r="D141" s="38"/>
      <c r="E141" s="38"/>
      <c r="F141" s="38"/>
      <c r="G141" s="38"/>
      <c r="H141" s="38"/>
      <c r="I141" s="38"/>
      <c r="J141" s="38"/>
      <c r="K141" s="38"/>
      <c r="L141" s="38"/>
      <c r="M141" s="38"/>
    </row>
    <row r="142" spans="1:13" ht="15.75">
      <c r="A142" s="39" t="s">
        <v>15</v>
      </c>
      <c r="B142" s="39"/>
      <c r="C142" s="39"/>
      <c r="D142" s="39"/>
      <c r="E142" s="39"/>
      <c r="F142" s="39"/>
      <c r="G142" s="39"/>
      <c r="H142" s="39"/>
      <c r="I142" s="39"/>
      <c r="J142" s="39"/>
      <c r="K142" s="39"/>
      <c r="L142" s="39"/>
      <c r="M142" s="39"/>
    </row>
    <row r="143" spans="1:13" ht="24" customHeight="1">
      <c r="A143" s="40" t="str">
        <f>"№
п/п"</f>
        <v>№
п/п</v>
      </c>
      <c r="B143" s="40" t="s">
        <v>2</v>
      </c>
      <c r="C143" s="43" t="str">
        <f>"Поступило средств"</f>
        <v>Поступило средств</v>
      </c>
      <c r="D143" s="45"/>
      <c r="E143" s="45"/>
      <c r="F143" s="45"/>
      <c r="G143" s="44"/>
      <c r="H143" s="43" t="str">
        <f>"Израсходовано средств"</f>
        <v>Израсходовано средств</v>
      </c>
      <c r="I143" s="45"/>
      <c r="J143" s="45"/>
      <c r="K143" s="44"/>
      <c r="L143" s="43" t="str">
        <f>"Возвращено средств жертвователям"</f>
        <v>Возвращено средств жертвователям</v>
      </c>
      <c r="M143" s="44"/>
    </row>
    <row r="144" spans="1:14" ht="49.5" customHeight="1">
      <c r="A144" s="41"/>
      <c r="B144" s="41"/>
      <c r="C144" s="40" t="s">
        <v>3</v>
      </c>
      <c r="D144" s="43" t="str">
        <f>"из них"</f>
        <v>из них</v>
      </c>
      <c r="E144" s="45"/>
      <c r="F144" s="45"/>
      <c r="G144" s="44"/>
      <c r="H144" s="40" t="str">
        <f>C144</f>
        <v>всего (сумма, рублей)</v>
      </c>
      <c r="I144" s="43" t="str">
        <f>"из них финансовые операции по расходованию средств на сумму, превышающую 50 тыс. рублей"</f>
        <v>из них финансовые операции по расходованию средств на сумму, превышающую 50 тыс. рублей</v>
      </c>
      <c r="J144" s="45"/>
      <c r="K144" s="44"/>
      <c r="L144" s="40" t="str">
        <f>J145</f>
        <v>сумма, рублей</v>
      </c>
      <c r="M144" s="40" t="str">
        <f>"основания возврата"</f>
        <v>основания возврата</v>
      </c>
      <c r="N144" s="2"/>
    </row>
    <row r="145" spans="1:14" ht="69.75" customHeight="1">
      <c r="A145" s="41"/>
      <c r="B145" s="41"/>
      <c r="C145" s="41"/>
      <c r="D145" s="43" t="s">
        <v>5</v>
      </c>
      <c r="E145" s="44"/>
      <c r="F145" s="43" t="s">
        <v>6</v>
      </c>
      <c r="G145" s="44"/>
      <c r="H145" s="41"/>
      <c r="I145" s="40" t="str">
        <f>"дата снятия средств со счета"</f>
        <v>дата снятия средств со счета</v>
      </c>
      <c r="J145" s="40" t="str">
        <f>F146</f>
        <v>сумма, рублей</v>
      </c>
      <c r="K145" s="40" t="str">
        <f>"назначение платежа"</f>
        <v>назначение платежа</v>
      </c>
      <c r="L145" s="41"/>
      <c r="M145" s="41"/>
      <c r="N145" s="2"/>
    </row>
    <row r="146" spans="1:14" ht="38.25">
      <c r="A146" s="42"/>
      <c r="B146" s="42"/>
      <c r="C146" s="42"/>
      <c r="D146" s="3" t="s">
        <v>4</v>
      </c>
      <c r="E146" s="3" t="str">
        <f>"наименование юридического лица"</f>
        <v>наименование юридического лица</v>
      </c>
      <c r="F146" s="3" t="str">
        <f>D146</f>
        <v>сумма, рублей</v>
      </c>
      <c r="G146" s="3" t="str">
        <f>"кол-во граждан"</f>
        <v>кол-во граждан</v>
      </c>
      <c r="H146" s="42"/>
      <c r="I146" s="42"/>
      <c r="J146" s="42"/>
      <c r="K146" s="42"/>
      <c r="L146" s="42"/>
      <c r="M146" s="42"/>
      <c r="N146" s="2"/>
    </row>
    <row r="147" spans="1:14" ht="15">
      <c r="A147" s="4">
        <v>1</v>
      </c>
      <c r="B147" s="3">
        <f aca="true" t="shared" si="9" ref="B147:M147">A147+1</f>
        <v>2</v>
      </c>
      <c r="C147" s="3">
        <f t="shared" si="9"/>
        <v>3</v>
      </c>
      <c r="D147" s="3">
        <f t="shared" si="9"/>
        <v>4</v>
      </c>
      <c r="E147" s="3">
        <f t="shared" si="9"/>
        <v>5</v>
      </c>
      <c r="F147" s="3">
        <f t="shared" si="9"/>
        <v>6</v>
      </c>
      <c r="G147" s="3">
        <f t="shared" si="9"/>
        <v>7</v>
      </c>
      <c r="H147" s="3">
        <f t="shared" si="9"/>
        <v>8</v>
      </c>
      <c r="I147" s="3">
        <f t="shared" si="9"/>
        <v>9</v>
      </c>
      <c r="J147" s="3">
        <f t="shared" si="9"/>
        <v>10</v>
      </c>
      <c r="K147" s="3">
        <f t="shared" si="9"/>
        <v>11</v>
      </c>
      <c r="L147" s="3">
        <f t="shared" si="9"/>
        <v>12</v>
      </c>
      <c r="M147" s="3">
        <f t="shared" si="9"/>
        <v>13</v>
      </c>
      <c r="N147" s="2"/>
    </row>
    <row r="148" spans="1:14" s="20" customFormat="1" ht="78.75" customHeight="1">
      <c r="A148" s="29">
        <v>1</v>
      </c>
      <c r="B148" s="32" t="s">
        <v>22</v>
      </c>
      <c r="C148" s="35">
        <f>560000+590000</f>
        <v>1150000</v>
      </c>
      <c r="D148" s="10">
        <v>560000</v>
      </c>
      <c r="E148" s="17" t="s">
        <v>48</v>
      </c>
      <c r="F148" s="10">
        <v>0</v>
      </c>
      <c r="G148" s="17"/>
      <c r="H148" s="35">
        <f>15550+1200+2000+150000+14340+110000+130000*3</f>
        <v>683090</v>
      </c>
      <c r="I148" s="18">
        <v>45157</v>
      </c>
      <c r="J148" s="10">
        <v>150000</v>
      </c>
      <c r="K148" s="9" t="s">
        <v>51</v>
      </c>
      <c r="L148" s="10">
        <v>0</v>
      </c>
      <c r="M148" s="17"/>
      <c r="N148" s="19"/>
    </row>
    <row r="149" spans="1:15" ht="50.25" customHeight="1">
      <c r="A149" s="30"/>
      <c r="B149" s="33"/>
      <c r="C149" s="36"/>
      <c r="D149" s="10">
        <v>590000</v>
      </c>
      <c r="E149" s="17" t="s">
        <v>49</v>
      </c>
      <c r="F149" s="10"/>
      <c r="G149" s="3"/>
      <c r="H149" s="36"/>
      <c r="I149" s="18">
        <v>45164</v>
      </c>
      <c r="J149" s="10">
        <v>110000</v>
      </c>
      <c r="K149" s="9" t="s">
        <v>53</v>
      </c>
      <c r="L149" s="10"/>
      <c r="M149" s="3"/>
      <c r="N149" s="11"/>
      <c r="O149" s="7"/>
    </row>
    <row r="150" spans="1:15" ht="39" customHeight="1">
      <c r="A150" s="30"/>
      <c r="B150" s="33"/>
      <c r="C150" s="36"/>
      <c r="D150" s="10"/>
      <c r="E150" s="17"/>
      <c r="F150" s="10"/>
      <c r="G150" s="3"/>
      <c r="H150" s="36"/>
      <c r="I150" s="18">
        <v>45164</v>
      </c>
      <c r="J150" s="10">
        <v>130000</v>
      </c>
      <c r="K150" s="9" t="s">
        <v>55</v>
      </c>
      <c r="L150" s="10"/>
      <c r="M150" s="3"/>
      <c r="N150" s="11"/>
      <c r="O150" s="7"/>
    </row>
    <row r="151" spans="1:15" ht="52.5" customHeight="1">
      <c r="A151" s="30"/>
      <c r="B151" s="33"/>
      <c r="C151" s="36"/>
      <c r="D151" s="10"/>
      <c r="E151" s="17"/>
      <c r="F151" s="10"/>
      <c r="G151" s="3"/>
      <c r="H151" s="36"/>
      <c r="I151" s="18">
        <v>45164</v>
      </c>
      <c r="J151" s="10">
        <v>130000</v>
      </c>
      <c r="K151" s="9" t="s">
        <v>56</v>
      </c>
      <c r="L151" s="10"/>
      <c r="M151" s="3"/>
      <c r="N151" s="11"/>
      <c r="O151" s="7"/>
    </row>
    <row r="152" spans="1:15" ht="39" customHeight="1">
      <c r="A152" s="31"/>
      <c r="B152" s="34"/>
      <c r="C152" s="37"/>
      <c r="D152" s="10"/>
      <c r="E152" s="17"/>
      <c r="F152" s="10"/>
      <c r="G152" s="3"/>
      <c r="H152" s="37"/>
      <c r="I152" s="18">
        <v>45164</v>
      </c>
      <c r="J152" s="10">
        <v>130000</v>
      </c>
      <c r="K152" s="9" t="s">
        <v>54</v>
      </c>
      <c r="L152" s="10"/>
      <c r="M152" s="3"/>
      <c r="N152" s="11"/>
      <c r="O152" s="7"/>
    </row>
    <row r="153" spans="1:15" ht="34.5" customHeight="1">
      <c r="A153" s="8">
        <f>A148+1</f>
        <v>2</v>
      </c>
      <c r="B153" s="9" t="s">
        <v>35</v>
      </c>
      <c r="C153" s="10">
        <v>1000</v>
      </c>
      <c r="D153" s="10">
        <v>0</v>
      </c>
      <c r="E153" s="3"/>
      <c r="F153" s="10">
        <v>0</v>
      </c>
      <c r="G153" s="3"/>
      <c r="H153" s="10">
        <v>230</v>
      </c>
      <c r="I153" s="3"/>
      <c r="J153" s="10">
        <v>0</v>
      </c>
      <c r="K153" s="3"/>
      <c r="L153" s="10">
        <v>0</v>
      </c>
      <c r="M153" s="3"/>
      <c r="N153" s="11"/>
      <c r="O153" s="7"/>
    </row>
    <row r="154" spans="1:15" ht="37.5" customHeight="1">
      <c r="A154" s="8">
        <f>A153+1</f>
        <v>3</v>
      </c>
      <c r="B154" s="9" t="s">
        <v>46</v>
      </c>
      <c r="C154" s="10">
        <v>93000</v>
      </c>
      <c r="D154" s="10">
        <v>0</v>
      </c>
      <c r="E154" s="3"/>
      <c r="F154" s="10">
        <v>0</v>
      </c>
      <c r="G154" s="3"/>
      <c r="H154" s="10">
        <f>1500+2000+2000+4000+15000+15600+18400+34500</f>
        <v>93000</v>
      </c>
      <c r="I154" s="3"/>
      <c r="J154" s="10">
        <v>0</v>
      </c>
      <c r="K154" s="3"/>
      <c r="L154" s="10">
        <v>0</v>
      </c>
      <c r="M154" s="3"/>
      <c r="N154" s="11"/>
      <c r="O154" s="7"/>
    </row>
    <row r="155" spans="1:15" ht="15">
      <c r="A155" s="4" t="s">
        <v>0</v>
      </c>
      <c r="B155" s="12" t="s">
        <v>1</v>
      </c>
      <c r="C155" s="13">
        <f>SUM(C148:C154)</f>
        <v>1244000</v>
      </c>
      <c r="D155" s="13">
        <f>SUM(D148:D154)</f>
        <v>1150000</v>
      </c>
      <c r="E155" s="13"/>
      <c r="F155" s="13">
        <f>SUM(F148:F154)</f>
        <v>0</v>
      </c>
      <c r="G155" s="13"/>
      <c r="H155" s="13">
        <f>SUM(H148:H154)</f>
        <v>776320</v>
      </c>
      <c r="I155" s="13"/>
      <c r="J155" s="13">
        <f>SUM(J148:J154)</f>
        <v>650000</v>
      </c>
      <c r="K155" s="13"/>
      <c r="L155" s="13">
        <f>SUM(L148:L154)</f>
        <v>0</v>
      </c>
      <c r="M155" s="13"/>
      <c r="N155" s="7"/>
      <c r="O155" s="7"/>
    </row>
    <row r="156" spans="1:15" ht="15">
      <c r="A156" s="14"/>
      <c r="B156" s="15"/>
      <c r="C156" s="16"/>
      <c r="D156" s="16"/>
      <c r="E156" s="16"/>
      <c r="F156" s="16"/>
      <c r="G156" s="16"/>
      <c r="H156" s="16"/>
      <c r="I156" s="16"/>
      <c r="J156" s="16"/>
      <c r="K156" s="16"/>
      <c r="L156" s="16"/>
      <c r="M156" s="16"/>
      <c r="N156" s="7"/>
      <c r="O156" s="7"/>
    </row>
    <row r="157" spans="1:13" ht="15.75">
      <c r="A157" s="38" t="s">
        <v>23</v>
      </c>
      <c r="B157" s="38"/>
      <c r="C157" s="38"/>
      <c r="D157" s="38"/>
      <c r="E157" s="38"/>
      <c r="F157" s="38"/>
      <c r="G157" s="38"/>
      <c r="H157" s="38"/>
      <c r="I157" s="38"/>
      <c r="J157" s="38"/>
      <c r="K157" s="38"/>
      <c r="L157" s="38"/>
      <c r="M157" s="38"/>
    </row>
    <row r="158" spans="1:13" ht="15.75">
      <c r="A158" s="39" t="s">
        <v>15</v>
      </c>
      <c r="B158" s="39"/>
      <c r="C158" s="39"/>
      <c r="D158" s="39"/>
      <c r="E158" s="39"/>
      <c r="F158" s="39"/>
      <c r="G158" s="39"/>
      <c r="H158" s="39"/>
      <c r="I158" s="39"/>
      <c r="J158" s="39"/>
      <c r="K158" s="39"/>
      <c r="L158" s="39"/>
      <c r="M158" s="39"/>
    </row>
    <row r="159" spans="1:13" ht="24" customHeight="1">
      <c r="A159" s="40" t="str">
        <f>"№
п/п"</f>
        <v>№
п/п</v>
      </c>
      <c r="B159" s="40" t="s">
        <v>2</v>
      </c>
      <c r="C159" s="43" t="str">
        <f>"Поступило средств"</f>
        <v>Поступило средств</v>
      </c>
      <c r="D159" s="45"/>
      <c r="E159" s="45"/>
      <c r="F159" s="45"/>
      <c r="G159" s="44"/>
      <c r="H159" s="43" t="str">
        <f>"Израсходовано средств"</f>
        <v>Израсходовано средств</v>
      </c>
      <c r="I159" s="45"/>
      <c r="J159" s="45"/>
      <c r="K159" s="44"/>
      <c r="L159" s="43" t="str">
        <f>"Возвращено средств жертвователям"</f>
        <v>Возвращено средств жертвователям</v>
      </c>
      <c r="M159" s="44"/>
    </row>
    <row r="160" spans="1:14" ht="49.5" customHeight="1">
      <c r="A160" s="41"/>
      <c r="B160" s="41"/>
      <c r="C160" s="40" t="s">
        <v>3</v>
      </c>
      <c r="D160" s="43" t="str">
        <f>"из них"</f>
        <v>из них</v>
      </c>
      <c r="E160" s="45"/>
      <c r="F160" s="45"/>
      <c r="G160" s="44"/>
      <c r="H160" s="40" t="str">
        <f>C160</f>
        <v>всего (сумма, рублей)</v>
      </c>
      <c r="I160" s="43" t="str">
        <f>"из них финансовые операции по расходованию средств на сумму, превышающую 50 тыс. рублей"</f>
        <v>из них финансовые операции по расходованию средств на сумму, превышающую 50 тыс. рублей</v>
      </c>
      <c r="J160" s="45"/>
      <c r="K160" s="44"/>
      <c r="L160" s="40" t="str">
        <f>J161</f>
        <v>сумма, рублей</v>
      </c>
      <c r="M160" s="40" t="str">
        <f>"основания возврата"</f>
        <v>основания возврата</v>
      </c>
      <c r="N160" s="2"/>
    </row>
    <row r="161" spans="1:14" ht="69.75" customHeight="1">
      <c r="A161" s="41"/>
      <c r="B161" s="41"/>
      <c r="C161" s="41"/>
      <c r="D161" s="43" t="s">
        <v>5</v>
      </c>
      <c r="E161" s="44"/>
      <c r="F161" s="43" t="s">
        <v>6</v>
      </c>
      <c r="G161" s="44"/>
      <c r="H161" s="41"/>
      <c r="I161" s="40" t="str">
        <f>"дата снятия средств со счета"</f>
        <v>дата снятия средств со счета</v>
      </c>
      <c r="J161" s="40" t="str">
        <f>F162</f>
        <v>сумма, рублей</v>
      </c>
      <c r="K161" s="40" t="str">
        <f>"назначение платежа"</f>
        <v>назначение платежа</v>
      </c>
      <c r="L161" s="41"/>
      <c r="M161" s="41"/>
      <c r="N161" s="2"/>
    </row>
    <row r="162" spans="1:14" ht="38.25">
      <c r="A162" s="42"/>
      <c r="B162" s="42"/>
      <c r="C162" s="42"/>
      <c r="D162" s="3" t="s">
        <v>4</v>
      </c>
      <c r="E162" s="3" t="str">
        <f>"наименование юридического лица"</f>
        <v>наименование юридического лица</v>
      </c>
      <c r="F162" s="3" t="str">
        <f>D162</f>
        <v>сумма, рублей</v>
      </c>
      <c r="G162" s="3" t="str">
        <f>"кол-во граждан"</f>
        <v>кол-во граждан</v>
      </c>
      <c r="H162" s="42"/>
      <c r="I162" s="42"/>
      <c r="J162" s="42"/>
      <c r="K162" s="42"/>
      <c r="L162" s="42"/>
      <c r="M162" s="42"/>
      <c r="N162" s="2"/>
    </row>
    <row r="163" spans="1:14" ht="15">
      <c r="A163" s="4">
        <v>1</v>
      </c>
      <c r="B163" s="3">
        <f aca="true" t="shared" si="10" ref="B163:M163">A163+1</f>
        <v>2</v>
      </c>
      <c r="C163" s="3">
        <f t="shared" si="10"/>
        <v>3</v>
      </c>
      <c r="D163" s="3">
        <f t="shared" si="10"/>
        <v>4</v>
      </c>
      <c r="E163" s="3">
        <f t="shared" si="10"/>
        <v>5</v>
      </c>
      <c r="F163" s="3">
        <f t="shared" si="10"/>
        <v>6</v>
      </c>
      <c r="G163" s="3">
        <f t="shared" si="10"/>
        <v>7</v>
      </c>
      <c r="H163" s="3">
        <f t="shared" si="10"/>
        <v>8</v>
      </c>
      <c r="I163" s="3">
        <f t="shared" si="10"/>
        <v>9</v>
      </c>
      <c r="J163" s="3">
        <f t="shared" si="10"/>
        <v>10</v>
      </c>
      <c r="K163" s="3">
        <f t="shared" si="10"/>
        <v>11</v>
      </c>
      <c r="L163" s="3">
        <f t="shared" si="10"/>
        <v>12</v>
      </c>
      <c r="M163" s="3">
        <f t="shared" si="10"/>
        <v>13</v>
      </c>
      <c r="N163" s="2"/>
    </row>
    <row r="164" spans="1:14" s="20" customFormat="1" ht="76.5">
      <c r="A164" s="29">
        <v>1</v>
      </c>
      <c r="B164" s="32" t="s">
        <v>24</v>
      </c>
      <c r="C164" s="35">
        <f>560000+590000</f>
        <v>1150000</v>
      </c>
      <c r="D164" s="10">
        <v>560000</v>
      </c>
      <c r="E164" s="17" t="s">
        <v>48</v>
      </c>
      <c r="F164" s="10">
        <v>0</v>
      </c>
      <c r="G164" s="17"/>
      <c r="H164" s="35">
        <f>15550+1200+2000+150000+240+3000+14340+110000+130000*3</f>
        <v>686330</v>
      </c>
      <c r="I164" s="18">
        <v>45157</v>
      </c>
      <c r="J164" s="10">
        <v>150000</v>
      </c>
      <c r="K164" s="9" t="s">
        <v>51</v>
      </c>
      <c r="L164" s="10">
        <v>0</v>
      </c>
      <c r="M164" s="17"/>
      <c r="N164" s="21"/>
    </row>
    <row r="165" spans="1:15" ht="48.75" customHeight="1">
      <c r="A165" s="30"/>
      <c r="B165" s="33"/>
      <c r="C165" s="36"/>
      <c r="D165" s="10">
        <v>590000</v>
      </c>
      <c r="E165" s="17" t="s">
        <v>49</v>
      </c>
      <c r="F165" s="10"/>
      <c r="G165" s="3"/>
      <c r="H165" s="36"/>
      <c r="I165" s="18">
        <v>45164</v>
      </c>
      <c r="J165" s="10">
        <v>110000</v>
      </c>
      <c r="K165" s="9" t="s">
        <v>53</v>
      </c>
      <c r="L165" s="10"/>
      <c r="M165" s="3"/>
      <c r="N165" s="11"/>
      <c r="O165" s="7"/>
    </row>
    <row r="166" spans="1:15" ht="52.5" customHeight="1">
      <c r="A166" s="30"/>
      <c r="B166" s="33"/>
      <c r="C166" s="36"/>
      <c r="D166" s="10"/>
      <c r="E166" s="17"/>
      <c r="F166" s="10"/>
      <c r="G166" s="3"/>
      <c r="H166" s="36"/>
      <c r="I166" s="18">
        <v>45164</v>
      </c>
      <c r="J166" s="10">
        <v>130000</v>
      </c>
      <c r="K166" s="9" t="s">
        <v>56</v>
      </c>
      <c r="L166" s="10"/>
      <c r="M166" s="3"/>
      <c r="N166" s="11"/>
      <c r="O166" s="7"/>
    </row>
    <row r="167" spans="1:15" ht="42" customHeight="1">
      <c r="A167" s="30"/>
      <c r="B167" s="33"/>
      <c r="C167" s="36"/>
      <c r="D167" s="10"/>
      <c r="E167" s="17"/>
      <c r="F167" s="10"/>
      <c r="G167" s="3"/>
      <c r="H167" s="36"/>
      <c r="I167" s="18">
        <v>45164</v>
      </c>
      <c r="J167" s="10">
        <v>130000</v>
      </c>
      <c r="K167" s="9" t="s">
        <v>55</v>
      </c>
      <c r="L167" s="10"/>
      <c r="M167" s="3"/>
      <c r="N167" s="11"/>
      <c r="O167" s="7"/>
    </row>
    <row r="168" spans="1:15" ht="42" customHeight="1">
      <c r="A168" s="31"/>
      <c r="B168" s="34"/>
      <c r="C168" s="37"/>
      <c r="D168" s="10"/>
      <c r="E168" s="17"/>
      <c r="F168" s="10"/>
      <c r="G168" s="3"/>
      <c r="H168" s="37"/>
      <c r="I168" s="18">
        <v>45164</v>
      </c>
      <c r="J168" s="10">
        <v>130000</v>
      </c>
      <c r="K168" s="9" t="s">
        <v>54</v>
      </c>
      <c r="L168" s="10"/>
      <c r="M168" s="3"/>
      <c r="N168" s="11"/>
      <c r="O168" s="7"/>
    </row>
    <row r="169" spans="1:15" ht="34.5" customHeight="1">
      <c r="A169" s="8">
        <f>A164+1</f>
        <v>2</v>
      </c>
      <c r="B169" s="9" t="s">
        <v>45</v>
      </c>
      <c r="C169" s="10">
        <v>1000</v>
      </c>
      <c r="D169" s="10">
        <v>0</v>
      </c>
      <c r="E169" s="3"/>
      <c r="F169" s="10">
        <v>0</v>
      </c>
      <c r="G169" s="3"/>
      <c r="H169" s="10">
        <v>1000</v>
      </c>
      <c r="I169" s="3"/>
      <c r="J169" s="10">
        <v>0</v>
      </c>
      <c r="K169" s="3"/>
      <c r="L169" s="10">
        <v>0</v>
      </c>
      <c r="M169" s="3"/>
      <c r="N169" s="11"/>
      <c r="O169" s="7"/>
    </row>
    <row r="170" spans="1:15" ht="15">
      <c r="A170" s="4" t="s">
        <v>0</v>
      </c>
      <c r="B170" s="12" t="s">
        <v>1</v>
      </c>
      <c r="C170" s="13">
        <f>SUM(C164:C169)</f>
        <v>1151000</v>
      </c>
      <c r="D170" s="13">
        <f>SUM(D164:D169)</f>
        <v>1150000</v>
      </c>
      <c r="E170" s="13"/>
      <c r="F170" s="13">
        <f>SUM(F164:F169)</f>
        <v>0</v>
      </c>
      <c r="G170" s="13"/>
      <c r="H170" s="13">
        <f>SUM(H164:H169)</f>
        <v>687330</v>
      </c>
      <c r="I170" s="13"/>
      <c r="J170" s="13">
        <f>SUM(J164:J169)</f>
        <v>650000</v>
      </c>
      <c r="K170" s="13"/>
      <c r="L170" s="13">
        <f>SUM(L164:L169)</f>
        <v>0</v>
      </c>
      <c r="M170" s="13"/>
      <c r="N170" s="7"/>
      <c r="O170" s="7"/>
    </row>
    <row r="171" spans="1:15" ht="15">
      <c r="A171" s="14"/>
      <c r="B171" s="15"/>
      <c r="C171" s="16"/>
      <c r="D171" s="16"/>
      <c r="E171" s="16"/>
      <c r="F171" s="16"/>
      <c r="G171" s="16"/>
      <c r="H171" s="16"/>
      <c r="I171" s="16"/>
      <c r="J171" s="16"/>
      <c r="K171" s="16"/>
      <c r="L171" s="16"/>
      <c r="M171" s="16"/>
      <c r="N171" s="7"/>
      <c r="O171" s="7"/>
    </row>
    <row r="172" spans="1:13" ht="15.75">
      <c r="A172" s="38" t="s">
        <v>25</v>
      </c>
      <c r="B172" s="38"/>
      <c r="C172" s="38"/>
      <c r="D172" s="38"/>
      <c r="E172" s="38"/>
      <c r="F172" s="38"/>
      <c r="G172" s="38"/>
      <c r="H172" s="38"/>
      <c r="I172" s="38"/>
      <c r="J172" s="38"/>
      <c r="K172" s="38"/>
      <c r="L172" s="38"/>
      <c r="M172" s="38"/>
    </row>
    <row r="173" spans="1:13" ht="15.75">
      <c r="A173" s="39" t="s">
        <v>15</v>
      </c>
      <c r="B173" s="39"/>
      <c r="C173" s="39"/>
      <c r="D173" s="39"/>
      <c r="E173" s="39"/>
      <c r="F173" s="39"/>
      <c r="G173" s="39"/>
      <c r="H173" s="39"/>
      <c r="I173" s="39"/>
      <c r="J173" s="39"/>
      <c r="K173" s="39"/>
      <c r="L173" s="39"/>
      <c r="M173" s="39"/>
    </row>
    <row r="174" spans="1:13" ht="24" customHeight="1">
      <c r="A174" s="40" t="str">
        <f>"№
п/п"</f>
        <v>№
п/п</v>
      </c>
      <c r="B174" s="40" t="s">
        <v>2</v>
      </c>
      <c r="C174" s="43" t="str">
        <f>"Поступило средств"</f>
        <v>Поступило средств</v>
      </c>
      <c r="D174" s="45"/>
      <c r="E174" s="45"/>
      <c r="F174" s="45"/>
      <c r="G174" s="44"/>
      <c r="H174" s="43" t="str">
        <f>"Израсходовано средств"</f>
        <v>Израсходовано средств</v>
      </c>
      <c r="I174" s="45"/>
      <c r="J174" s="45"/>
      <c r="K174" s="44"/>
      <c r="L174" s="43" t="str">
        <f>"Возвращено средств жертвователям"</f>
        <v>Возвращено средств жертвователям</v>
      </c>
      <c r="M174" s="44"/>
    </row>
    <row r="175" spans="1:14" ht="49.5" customHeight="1">
      <c r="A175" s="41"/>
      <c r="B175" s="41"/>
      <c r="C175" s="40" t="s">
        <v>3</v>
      </c>
      <c r="D175" s="43" t="str">
        <f>"из них"</f>
        <v>из них</v>
      </c>
      <c r="E175" s="45"/>
      <c r="F175" s="45"/>
      <c r="G175" s="44"/>
      <c r="H175" s="40" t="str">
        <f>C175</f>
        <v>всего (сумма, рублей)</v>
      </c>
      <c r="I175" s="43" t="str">
        <f>"из них финансовые операции по расходованию средств на сумму, превышающую 50 тыс. рублей"</f>
        <v>из них финансовые операции по расходованию средств на сумму, превышающую 50 тыс. рублей</v>
      </c>
      <c r="J175" s="45"/>
      <c r="K175" s="44"/>
      <c r="L175" s="40" t="str">
        <f>J176</f>
        <v>сумма, рублей</v>
      </c>
      <c r="M175" s="40" t="str">
        <f>"основания возврата"</f>
        <v>основания возврата</v>
      </c>
      <c r="N175" s="2"/>
    </row>
    <row r="176" spans="1:14" ht="69.75" customHeight="1">
      <c r="A176" s="41"/>
      <c r="B176" s="41"/>
      <c r="C176" s="41"/>
      <c r="D176" s="43" t="s">
        <v>5</v>
      </c>
      <c r="E176" s="44"/>
      <c r="F176" s="43" t="s">
        <v>6</v>
      </c>
      <c r="G176" s="44"/>
      <c r="H176" s="41"/>
      <c r="I176" s="40" t="str">
        <f>"дата снятия средств со счета"</f>
        <v>дата снятия средств со счета</v>
      </c>
      <c r="J176" s="40" t="str">
        <f>F177</f>
        <v>сумма, рублей</v>
      </c>
      <c r="K176" s="40" t="str">
        <f>"назначение платежа"</f>
        <v>назначение платежа</v>
      </c>
      <c r="L176" s="41"/>
      <c r="M176" s="41"/>
      <c r="N176" s="2"/>
    </row>
    <row r="177" spans="1:14" ht="38.25">
      <c r="A177" s="42"/>
      <c r="B177" s="42"/>
      <c r="C177" s="42"/>
      <c r="D177" s="3" t="s">
        <v>4</v>
      </c>
      <c r="E177" s="3" t="str">
        <f>"наименование юридического лица"</f>
        <v>наименование юридического лица</v>
      </c>
      <c r="F177" s="3" t="str">
        <f>D177</f>
        <v>сумма, рублей</v>
      </c>
      <c r="G177" s="3" t="str">
        <f>"кол-во граждан"</f>
        <v>кол-во граждан</v>
      </c>
      <c r="H177" s="42"/>
      <c r="I177" s="42"/>
      <c r="J177" s="42"/>
      <c r="K177" s="42"/>
      <c r="L177" s="42"/>
      <c r="M177" s="42"/>
      <c r="N177" s="2"/>
    </row>
    <row r="178" spans="1:14" ht="15">
      <c r="A178" s="4">
        <v>1</v>
      </c>
      <c r="B178" s="3">
        <f aca="true" t="shared" si="11" ref="B178:M178">A178+1</f>
        <v>2</v>
      </c>
      <c r="C178" s="3">
        <f t="shared" si="11"/>
        <v>3</v>
      </c>
      <c r="D178" s="3">
        <f t="shared" si="11"/>
        <v>4</v>
      </c>
      <c r="E178" s="3">
        <f t="shared" si="11"/>
        <v>5</v>
      </c>
      <c r="F178" s="3">
        <f t="shared" si="11"/>
        <v>6</v>
      </c>
      <c r="G178" s="3">
        <f t="shared" si="11"/>
        <v>7</v>
      </c>
      <c r="H178" s="3">
        <f t="shared" si="11"/>
        <v>8</v>
      </c>
      <c r="I178" s="3">
        <f t="shared" si="11"/>
        <v>9</v>
      </c>
      <c r="J178" s="3">
        <f t="shared" si="11"/>
        <v>10</v>
      </c>
      <c r="K178" s="3">
        <f t="shared" si="11"/>
        <v>11</v>
      </c>
      <c r="L178" s="3">
        <f t="shared" si="11"/>
        <v>12</v>
      </c>
      <c r="M178" s="3">
        <f t="shared" si="11"/>
        <v>13</v>
      </c>
      <c r="N178" s="2"/>
    </row>
    <row r="179" spans="1:14" s="20" customFormat="1" ht="76.5">
      <c r="A179" s="29">
        <v>1</v>
      </c>
      <c r="B179" s="32" t="s">
        <v>26</v>
      </c>
      <c r="C179" s="35">
        <f>560000+590000</f>
        <v>1150000</v>
      </c>
      <c r="D179" s="10">
        <v>560000</v>
      </c>
      <c r="E179" s="17" t="s">
        <v>48</v>
      </c>
      <c r="F179" s="10">
        <v>0</v>
      </c>
      <c r="G179" s="17"/>
      <c r="H179" s="35">
        <f>15550+1200+2000+150000+14340+110000+130000*3</f>
        <v>683090</v>
      </c>
      <c r="I179" s="18">
        <v>45157</v>
      </c>
      <c r="J179" s="10">
        <v>150000</v>
      </c>
      <c r="K179" s="9" t="s">
        <v>51</v>
      </c>
      <c r="L179" s="10">
        <v>0</v>
      </c>
      <c r="M179" s="17"/>
      <c r="N179" s="19"/>
    </row>
    <row r="180" spans="1:15" ht="51" customHeight="1">
      <c r="A180" s="30"/>
      <c r="B180" s="33"/>
      <c r="C180" s="36"/>
      <c r="D180" s="10">
        <v>590000</v>
      </c>
      <c r="E180" s="17" t="s">
        <v>49</v>
      </c>
      <c r="F180" s="10"/>
      <c r="G180" s="3"/>
      <c r="H180" s="36"/>
      <c r="I180" s="18">
        <v>45164</v>
      </c>
      <c r="J180" s="10">
        <v>110000</v>
      </c>
      <c r="K180" s="9" t="s">
        <v>53</v>
      </c>
      <c r="L180" s="10"/>
      <c r="M180" s="3"/>
      <c r="N180" s="11"/>
      <c r="O180" s="7"/>
    </row>
    <row r="181" spans="1:15" ht="43.5" customHeight="1">
      <c r="A181" s="30"/>
      <c r="B181" s="33"/>
      <c r="C181" s="36"/>
      <c r="D181" s="10"/>
      <c r="E181" s="17"/>
      <c r="F181" s="10"/>
      <c r="G181" s="3"/>
      <c r="H181" s="36"/>
      <c r="I181" s="18">
        <v>45164</v>
      </c>
      <c r="J181" s="10">
        <v>130000</v>
      </c>
      <c r="K181" s="9" t="s">
        <v>55</v>
      </c>
      <c r="L181" s="10"/>
      <c r="M181" s="3"/>
      <c r="N181" s="11"/>
      <c r="O181" s="7"/>
    </row>
    <row r="182" spans="1:15" ht="43.5" customHeight="1">
      <c r="A182" s="30"/>
      <c r="B182" s="33"/>
      <c r="C182" s="36"/>
      <c r="D182" s="10"/>
      <c r="E182" s="17"/>
      <c r="F182" s="10"/>
      <c r="G182" s="3"/>
      <c r="H182" s="36"/>
      <c r="I182" s="18">
        <v>45164</v>
      </c>
      <c r="J182" s="10">
        <v>130000</v>
      </c>
      <c r="K182" s="9" t="s">
        <v>54</v>
      </c>
      <c r="L182" s="10"/>
      <c r="M182" s="3"/>
      <c r="N182" s="11"/>
      <c r="O182" s="7"/>
    </row>
    <row r="183" spans="1:15" ht="59.25" customHeight="1">
      <c r="A183" s="31"/>
      <c r="B183" s="34"/>
      <c r="C183" s="37"/>
      <c r="D183" s="10"/>
      <c r="E183" s="17"/>
      <c r="F183" s="10"/>
      <c r="G183" s="3"/>
      <c r="H183" s="37"/>
      <c r="I183" s="18">
        <v>45164</v>
      </c>
      <c r="J183" s="10">
        <v>130000</v>
      </c>
      <c r="K183" s="9" t="s">
        <v>56</v>
      </c>
      <c r="L183" s="10"/>
      <c r="M183" s="3"/>
      <c r="N183" s="11"/>
      <c r="O183" s="7"/>
    </row>
    <row r="184" spans="1:15" ht="15">
      <c r="A184" s="4" t="s">
        <v>0</v>
      </c>
      <c r="B184" s="12" t="s">
        <v>1</v>
      </c>
      <c r="C184" s="13">
        <f>C179</f>
        <v>1150000</v>
      </c>
      <c r="D184" s="13">
        <f>SUM(D179:D183)</f>
        <v>1150000</v>
      </c>
      <c r="E184" s="13"/>
      <c r="F184" s="13">
        <f>SUM(F179:F183)</f>
        <v>0</v>
      </c>
      <c r="G184" s="13"/>
      <c r="H184" s="13">
        <f>H179</f>
        <v>683090</v>
      </c>
      <c r="I184" s="13"/>
      <c r="J184" s="13">
        <f>SUM(J179:J183)</f>
        <v>650000</v>
      </c>
      <c r="K184" s="13"/>
      <c r="L184" s="13">
        <f>SUM(L179:L180)</f>
        <v>0</v>
      </c>
      <c r="M184" s="13"/>
      <c r="N184" s="7"/>
      <c r="O184" s="7"/>
    </row>
    <row r="185" spans="1:15" ht="15">
      <c r="A185" s="14"/>
      <c r="B185" s="15"/>
      <c r="C185" s="16"/>
      <c r="D185" s="16"/>
      <c r="E185" s="16"/>
      <c r="F185" s="16"/>
      <c r="G185" s="16"/>
      <c r="H185" s="16"/>
      <c r="I185" s="16"/>
      <c r="J185" s="16"/>
      <c r="K185" s="16"/>
      <c r="L185" s="16"/>
      <c r="M185" s="16"/>
      <c r="N185" s="7"/>
      <c r="O185" s="7"/>
    </row>
    <row r="186" spans="1:15" ht="15.75">
      <c r="A186" s="38" t="s">
        <v>36</v>
      </c>
      <c r="B186" s="38"/>
      <c r="C186" s="38"/>
      <c r="D186" s="38"/>
      <c r="E186" s="38"/>
      <c r="F186" s="38"/>
      <c r="G186" s="38"/>
      <c r="H186" s="38"/>
      <c r="I186" s="38"/>
      <c r="J186" s="38"/>
      <c r="K186" s="38"/>
      <c r="L186" s="38"/>
      <c r="M186" s="38"/>
      <c r="N186" s="7"/>
      <c r="O186" s="7"/>
    </row>
    <row r="187" spans="1:15" ht="15.75">
      <c r="A187" s="39" t="s">
        <v>15</v>
      </c>
      <c r="B187" s="39"/>
      <c r="C187" s="39"/>
      <c r="D187" s="39"/>
      <c r="E187" s="39"/>
      <c r="F187" s="39"/>
      <c r="G187" s="39"/>
      <c r="H187" s="39"/>
      <c r="I187" s="39"/>
      <c r="J187" s="39"/>
      <c r="K187" s="39"/>
      <c r="L187" s="39"/>
      <c r="M187" s="39"/>
      <c r="N187" s="7"/>
      <c r="O187" s="7"/>
    </row>
    <row r="188" spans="1:15" ht="15">
      <c r="A188" s="40" t="str">
        <f>"№
п/п"</f>
        <v>№
п/п</v>
      </c>
      <c r="B188" s="40" t="s">
        <v>2</v>
      </c>
      <c r="C188" s="43" t="str">
        <f>"Поступило средств"</f>
        <v>Поступило средств</v>
      </c>
      <c r="D188" s="45"/>
      <c r="E188" s="45"/>
      <c r="F188" s="45"/>
      <c r="G188" s="44"/>
      <c r="H188" s="43" t="str">
        <f>"Израсходовано средств"</f>
        <v>Израсходовано средств</v>
      </c>
      <c r="I188" s="45"/>
      <c r="J188" s="45"/>
      <c r="K188" s="44"/>
      <c r="L188" s="43" t="str">
        <f>"Возвращено средств жертвователям"</f>
        <v>Возвращено средств жертвователям</v>
      </c>
      <c r="M188" s="44"/>
      <c r="N188" s="7"/>
      <c r="O188" s="7"/>
    </row>
    <row r="189" spans="1:15" ht="30.75" customHeight="1">
      <c r="A189" s="41"/>
      <c r="B189" s="41"/>
      <c r="C189" s="40" t="s">
        <v>3</v>
      </c>
      <c r="D189" s="43" t="str">
        <f>"из них"</f>
        <v>из них</v>
      </c>
      <c r="E189" s="45"/>
      <c r="F189" s="45"/>
      <c r="G189" s="44"/>
      <c r="H189" s="40" t="str">
        <f>C189</f>
        <v>всего (сумма, рублей)</v>
      </c>
      <c r="I189" s="43" t="str">
        <f>"из них финансовые операции по расходованию средств на сумму, превышающую 50 тыс. рублей"</f>
        <v>из них финансовые операции по расходованию средств на сумму, превышающую 50 тыс. рублей</v>
      </c>
      <c r="J189" s="45"/>
      <c r="K189" s="44"/>
      <c r="L189" s="40" t="str">
        <f>J190</f>
        <v>сумма, рублей</v>
      </c>
      <c r="M189" s="40" t="str">
        <f>"основания возврата"</f>
        <v>основания возврата</v>
      </c>
      <c r="N189" s="7"/>
      <c r="O189" s="7"/>
    </row>
    <row r="190" spans="1:15" ht="53.25" customHeight="1">
      <c r="A190" s="41"/>
      <c r="B190" s="41"/>
      <c r="C190" s="41"/>
      <c r="D190" s="43" t="s">
        <v>5</v>
      </c>
      <c r="E190" s="44"/>
      <c r="F190" s="43" t="s">
        <v>6</v>
      </c>
      <c r="G190" s="44"/>
      <c r="H190" s="41"/>
      <c r="I190" s="40" t="str">
        <f>"дата снятия средств со счета"</f>
        <v>дата снятия средств со счета</v>
      </c>
      <c r="J190" s="40" t="str">
        <f>F191</f>
        <v>сумма, рублей</v>
      </c>
      <c r="K190" s="40" t="str">
        <f>"назначение платежа"</f>
        <v>назначение платежа</v>
      </c>
      <c r="L190" s="41"/>
      <c r="M190" s="41"/>
      <c r="N190" s="7"/>
      <c r="O190" s="7"/>
    </row>
    <row r="191" spans="1:15" ht="38.25">
      <c r="A191" s="42"/>
      <c r="B191" s="42"/>
      <c r="C191" s="42"/>
      <c r="D191" s="3" t="s">
        <v>4</v>
      </c>
      <c r="E191" s="3" t="str">
        <f>"наименование юридического лица"</f>
        <v>наименование юридического лица</v>
      </c>
      <c r="F191" s="3" t="str">
        <f>D191</f>
        <v>сумма, рублей</v>
      </c>
      <c r="G191" s="3" t="str">
        <f>"кол-во граждан"</f>
        <v>кол-во граждан</v>
      </c>
      <c r="H191" s="42"/>
      <c r="I191" s="42"/>
      <c r="J191" s="42"/>
      <c r="K191" s="42"/>
      <c r="L191" s="42"/>
      <c r="M191" s="42"/>
      <c r="N191" s="7"/>
      <c r="O191" s="7"/>
    </row>
    <row r="192" spans="1:15" ht="15">
      <c r="A192" s="4">
        <v>1</v>
      </c>
      <c r="B192" s="3">
        <f aca="true" t="shared" si="12" ref="B192:M192">A192+1</f>
        <v>2</v>
      </c>
      <c r="C192" s="3">
        <f t="shared" si="12"/>
        <v>3</v>
      </c>
      <c r="D192" s="3">
        <f t="shared" si="12"/>
        <v>4</v>
      </c>
      <c r="E192" s="3">
        <f t="shared" si="12"/>
        <v>5</v>
      </c>
      <c r="F192" s="3">
        <f t="shared" si="12"/>
        <v>6</v>
      </c>
      <c r="G192" s="3">
        <f t="shared" si="12"/>
        <v>7</v>
      </c>
      <c r="H192" s="3">
        <f t="shared" si="12"/>
        <v>8</v>
      </c>
      <c r="I192" s="3">
        <f t="shared" si="12"/>
        <v>9</v>
      </c>
      <c r="J192" s="3">
        <f t="shared" si="12"/>
        <v>10</v>
      </c>
      <c r="K192" s="3">
        <f t="shared" si="12"/>
        <v>11</v>
      </c>
      <c r="L192" s="3">
        <f t="shared" si="12"/>
        <v>12</v>
      </c>
      <c r="M192" s="3">
        <f t="shared" si="12"/>
        <v>13</v>
      </c>
      <c r="N192" s="7"/>
      <c r="O192" s="7"/>
    </row>
    <row r="193" spans="1:15" s="20" customFormat="1" ht="87.75" customHeight="1">
      <c r="A193" s="29">
        <v>1</v>
      </c>
      <c r="B193" s="32" t="s">
        <v>37</v>
      </c>
      <c r="C193" s="35">
        <f>560000+590000</f>
        <v>1150000</v>
      </c>
      <c r="D193" s="10">
        <v>560000</v>
      </c>
      <c r="E193" s="17" t="s">
        <v>48</v>
      </c>
      <c r="F193" s="10">
        <v>0</v>
      </c>
      <c r="G193" s="17"/>
      <c r="H193" s="35">
        <f>15550+1200+2000+150000+160+2000+14340+110000+130000*3</f>
        <v>685250</v>
      </c>
      <c r="I193" s="18">
        <v>45157</v>
      </c>
      <c r="J193" s="10">
        <v>150000</v>
      </c>
      <c r="K193" s="9" t="s">
        <v>51</v>
      </c>
      <c r="L193" s="10">
        <v>0</v>
      </c>
      <c r="M193" s="17"/>
      <c r="N193" s="22"/>
      <c r="O193" s="22"/>
    </row>
    <row r="194" spans="1:15" ht="42" customHeight="1">
      <c r="A194" s="30"/>
      <c r="B194" s="33"/>
      <c r="C194" s="36"/>
      <c r="D194" s="10">
        <v>590000</v>
      </c>
      <c r="E194" s="17" t="s">
        <v>49</v>
      </c>
      <c r="F194" s="10"/>
      <c r="G194" s="3"/>
      <c r="H194" s="36"/>
      <c r="I194" s="18">
        <v>45164</v>
      </c>
      <c r="J194" s="10">
        <v>110000</v>
      </c>
      <c r="K194" s="9" t="s">
        <v>53</v>
      </c>
      <c r="L194" s="10"/>
      <c r="M194" s="3"/>
      <c r="N194" s="7"/>
      <c r="O194" s="7"/>
    </row>
    <row r="195" spans="1:15" ht="41.25" customHeight="1">
      <c r="A195" s="30"/>
      <c r="B195" s="33"/>
      <c r="C195" s="36"/>
      <c r="D195" s="10"/>
      <c r="E195" s="17"/>
      <c r="F195" s="10"/>
      <c r="G195" s="3"/>
      <c r="H195" s="36"/>
      <c r="I195" s="18">
        <v>45164</v>
      </c>
      <c r="J195" s="10">
        <v>130000</v>
      </c>
      <c r="K195" s="9" t="s">
        <v>55</v>
      </c>
      <c r="L195" s="10"/>
      <c r="M195" s="3"/>
      <c r="N195" s="7"/>
      <c r="O195" s="7"/>
    </row>
    <row r="196" spans="1:15" ht="42.75" customHeight="1">
      <c r="A196" s="30"/>
      <c r="B196" s="33"/>
      <c r="C196" s="36"/>
      <c r="D196" s="10"/>
      <c r="E196" s="17"/>
      <c r="F196" s="10"/>
      <c r="G196" s="3"/>
      <c r="H196" s="36"/>
      <c r="I196" s="18">
        <v>45164</v>
      </c>
      <c r="J196" s="10">
        <v>130000</v>
      </c>
      <c r="K196" s="9" t="s">
        <v>54</v>
      </c>
      <c r="L196" s="10"/>
      <c r="M196" s="3"/>
      <c r="N196" s="7"/>
      <c r="O196" s="7"/>
    </row>
    <row r="197" spans="1:15" ht="51.75" customHeight="1">
      <c r="A197" s="31"/>
      <c r="B197" s="34"/>
      <c r="C197" s="37"/>
      <c r="D197" s="10"/>
      <c r="E197" s="17"/>
      <c r="F197" s="10"/>
      <c r="G197" s="3"/>
      <c r="H197" s="37"/>
      <c r="I197" s="18">
        <v>45164</v>
      </c>
      <c r="J197" s="10">
        <v>130000</v>
      </c>
      <c r="K197" s="9" t="s">
        <v>56</v>
      </c>
      <c r="L197" s="10"/>
      <c r="M197" s="3"/>
      <c r="N197" s="7"/>
      <c r="O197" s="7"/>
    </row>
    <row r="198" spans="1:15" ht="15">
      <c r="A198" s="4" t="s">
        <v>0</v>
      </c>
      <c r="B198" s="12" t="s">
        <v>1</v>
      </c>
      <c r="C198" s="13">
        <f>C193</f>
        <v>1150000</v>
      </c>
      <c r="D198" s="13">
        <f>SUM(D193:D197)</f>
        <v>1150000</v>
      </c>
      <c r="E198" s="13"/>
      <c r="F198" s="13">
        <f>SUM(F193:F197)</f>
        <v>0</v>
      </c>
      <c r="G198" s="13"/>
      <c r="H198" s="13">
        <f>H193</f>
        <v>685250</v>
      </c>
      <c r="I198" s="13"/>
      <c r="J198" s="13">
        <f>SUM(J193:J197)</f>
        <v>650000</v>
      </c>
      <c r="K198" s="13"/>
      <c r="L198" s="13">
        <f>SUM(L193:L194)</f>
        <v>0</v>
      </c>
      <c r="M198" s="13"/>
      <c r="N198" s="7"/>
      <c r="O198" s="7"/>
    </row>
    <row r="199" spans="1:15" ht="15">
      <c r="A199" s="14"/>
      <c r="B199" s="15"/>
      <c r="C199" s="16"/>
      <c r="D199" s="16"/>
      <c r="E199" s="16"/>
      <c r="F199" s="16"/>
      <c r="G199" s="16"/>
      <c r="H199" s="16"/>
      <c r="I199" s="16"/>
      <c r="J199" s="16"/>
      <c r="K199" s="16"/>
      <c r="L199" s="16"/>
      <c r="M199" s="16"/>
      <c r="N199" s="7"/>
      <c r="O199" s="7"/>
    </row>
    <row r="200" spans="1:13" ht="15.75">
      <c r="A200" s="38" t="s">
        <v>27</v>
      </c>
      <c r="B200" s="38"/>
      <c r="C200" s="38"/>
      <c r="D200" s="38"/>
      <c r="E200" s="38"/>
      <c r="F200" s="38"/>
      <c r="G200" s="38"/>
      <c r="H200" s="38"/>
      <c r="I200" s="38"/>
      <c r="J200" s="38"/>
      <c r="K200" s="38"/>
      <c r="L200" s="38"/>
      <c r="M200" s="38"/>
    </row>
    <row r="201" spans="1:13" ht="15.75">
      <c r="A201" s="39" t="s">
        <v>15</v>
      </c>
      <c r="B201" s="39"/>
      <c r="C201" s="39"/>
      <c r="D201" s="39"/>
      <c r="E201" s="39"/>
      <c r="F201" s="39"/>
      <c r="G201" s="39"/>
      <c r="H201" s="39"/>
      <c r="I201" s="39"/>
      <c r="J201" s="39"/>
      <c r="K201" s="39"/>
      <c r="L201" s="39"/>
      <c r="M201" s="39"/>
    </row>
    <row r="202" spans="1:13" ht="24" customHeight="1">
      <c r="A202" s="40" t="str">
        <f>"№
п/п"</f>
        <v>№
п/п</v>
      </c>
      <c r="B202" s="40" t="s">
        <v>2</v>
      </c>
      <c r="C202" s="43" t="str">
        <f>"Поступило средств"</f>
        <v>Поступило средств</v>
      </c>
      <c r="D202" s="45"/>
      <c r="E202" s="45"/>
      <c r="F202" s="45"/>
      <c r="G202" s="44"/>
      <c r="H202" s="43" t="str">
        <f>"Израсходовано средств"</f>
        <v>Израсходовано средств</v>
      </c>
      <c r="I202" s="45"/>
      <c r="J202" s="45"/>
      <c r="K202" s="44"/>
      <c r="L202" s="43" t="str">
        <f>"Возвращено средств жертвователям"</f>
        <v>Возвращено средств жертвователям</v>
      </c>
      <c r="M202" s="44"/>
    </row>
    <row r="203" spans="1:14" ht="49.5" customHeight="1">
      <c r="A203" s="41"/>
      <c r="B203" s="41"/>
      <c r="C203" s="40" t="s">
        <v>3</v>
      </c>
      <c r="D203" s="43" t="str">
        <f>"из них"</f>
        <v>из них</v>
      </c>
      <c r="E203" s="45"/>
      <c r="F203" s="45"/>
      <c r="G203" s="44"/>
      <c r="H203" s="40" t="str">
        <f>C203</f>
        <v>всего (сумма, рублей)</v>
      </c>
      <c r="I203" s="43" t="str">
        <f>"из них финансовые операции по расходованию средств на сумму, превышающую 50 тыс. рублей"</f>
        <v>из них финансовые операции по расходованию средств на сумму, превышающую 50 тыс. рублей</v>
      </c>
      <c r="J203" s="45"/>
      <c r="K203" s="44"/>
      <c r="L203" s="40" t="str">
        <f>J204</f>
        <v>сумма, рублей</v>
      </c>
      <c r="M203" s="40" t="str">
        <f>"основания возврата"</f>
        <v>основания возврата</v>
      </c>
      <c r="N203" s="2"/>
    </row>
    <row r="204" spans="1:14" ht="69.75" customHeight="1">
      <c r="A204" s="41"/>
      <c r="B204" s="41"/>
      <c r="C204" s="41"/>
      <c r="D204" s="43" t="s">
        <v>5</v>
      </c>
      <c r="E204" s="44"/>
      <c r="F204" s="43" t="s">
        <v>6</v>
      </c>
      <c r="G204" s="44"/>
      <c r="H204" s="41"/>
      <c r="I204" s="40" t="str">
        <f>"дата снятия средств со счета"</f>
        <v>дата снятия средств со счета</v>
      </c>
      <c r="J204" s="40" t="str">
        <f>F205</f>
        <v>сумма, рублей</v>
      </c>
      <c r="K204" s="40" t="str">
        <f>"назначение платежа"</f>
        <v>назначение платежа</v>
      </c>
      <c r="L204" s="41"/>
      <c r="M204" s="41"/>
      <c r="N204" s="2"/>
    </row>
    <row r="205" spans="1:14" ht="38.25">
      <c r="A205" s="42"/>
      <c r="B205" s="42"/>
      <c r="C205" s="42"/>
      <c r="D205" s="3" t="s">
        <v>4</v>
      </c>
      <c r="E205" s="3" t="str">
        <f>"наименование юридического лица"</f>
        <v>наименование юридического лица</v>
      </c>
      <c r="F205" s="3" t="str">
        <f>D205</f>
        <v>сумма, рублей</v>
      </c>
      <c r="G205" s="3" t="str">
        <f>"кол-во граждан"</f>
        <v>кол-во граждан</v>
      </c>
      <c r="H205" s="42"/>
      <c r="I205" s="42"/>
      <c r="J205" s="42"/>
      <c r="K205" s="42"/>
      <c r="L205" s="42"/>
      <c r="M205" s="42"/>
      <c r="N205" s="2"/>
    </row>
    <row r="206" spans="1:14" ht="15">
      <c r="A206" s="4">
        <v>1</v>
      </c>
      <c r="B206" s="3">
        <f aca="true" t="shared" si="13" ref="B206:M206">A206+1</f>
        <v>2</v>
      </c>
      <c r="C206" s="3">
        <f t="shared" si="13"/>
        <v>3</v>
      </c>
      <c r="D206" s="3">
        <f t="shared" si="13"/>
        <v>4</v>
      </c>
      <c r="E206" s="3">
        <f t="shared" si="13"/>
        <v>5</v>
      </c>
      <c r="F206" s="3">
        <f t="shared" si="13"/>
        <v>6</v>
      </c>
      <c r="G206" s="3">
        <f t="shared" si="13"/>
        <v>7</v>
      </c>
      <c r="H206" s="3">
        <f t="shared" si="13"/>
        <v>8</v>
      </c>
      <c r="I206" s="3">
        <f t="shared" si="13"/>
        <v>9</v>
      </c>
      <c r="J206" s="3">
        <f t="shared" si="13"/>
        <v>10</v>
      </c>
      <c r="K206" s="3">
        <f t="shared" si="13"/>
        <v>11</v>
      </c>
      <c r="L206" s="3">
        <f t="shared" si="13"/>
        <v>12</v>
      </c>
      <c r="M206" s="3">
        <f t="shared" si="13"/>
        <v>13</v>
      </c>
      <c r="N206" s="2"/>
    </row>
    <row r="207" spans="1:14" s="20" customFormat="1" ht="76.5">
      <c r="A207" s="29">
        <v>1</v>
      </c>
      <c r="B207" s="32" t="s">
        <v>28</v>
      </c>
      <c r="C207" s="35">
        <f>560000+590000</f>
        <v>1150000</v>
      </c>
      <c r="D207" s="10">
        <v>560000</v>
      </c>
      <c r="E207" s="17" t="s">
        <v>48</v>
      </c>
      <c r="F207" s="10">
        <v>0</v>
      </c>
      <c r="G207" s="17"/>
      <c r="H207" s="35">
        <f>15550+1200+2000+150000+920+11500+14340+110000+130000*3</f>
        <v>695510</v>
      </c>
      <c r="I207" s="18">
        <v>45157</v>
      </c>
      <c r="J207" s="10">
        <v>150000</v>
      </c>
      <c r="K207" s="9" t="s">
        <v>51</v>
      </c>
      <c r="L207" s="10">
        <v>0</v>
      </c>
      <c r="M207" s="17"/>
      <c r="N207" s="21"/>
    </row>
    <row r="208" spans="1:15" ht="46.5" customHeight="1">
      <c r="A208" s="30"/>
      <c r="B208" s="33"/>
      <c r="C208" s="36"/>
      <c r="D208" s="10">
        <v>590000</v>
      </c>
      <c r="E208" s="17" t="s">
        <v>49</v>
      </c>
      <c r="F208" s="10"/>
      <c r="G208" s="3"/>
      <c r="H208" s="36"/>
      <c r="I208" s="18">
        <v>45164</v>
      </c>
      <c r="J208" s="10">
        <v>110000</v>
      </c>
      <c r="K208" s="9" t="s">
        <v>53</v>
      </c>
      <c r="L208" s="10"/>
      <c r="M208" s="3"/>
      <c r="N208" s="11"/>
      <c r="O208" s="7"/>
    </row>
    <row r="209" spans="1:15" ht="41.25" customHeight="1">
      <c r="A209" s="30"/>
      <c r="B209" s="33"/>
      <c r="C209" s="36"/>
      <c r="D209" s="10"/>
      <c r="E209" s="17"/>
      <c r="F209" s="10"/>
      <c r="G209" s="3"/>
      <c r="H209" s="36"/>
      <c r="I209" s="18">
        <v>45164</v>
      </c>
      <c r="J209" s="10">
        <v>130000</v>
      </c>
      <c r="K209" s="9" t="s">
        <v>55</v>
      </c>
      <c r="L209" s="10"/>
      <c r="M209" s="3"/>
      <c r="N209" s="11"/>
      <c r="O209" s="7"/>
    </row>
    <row r="210" spans="1:15" ht="57.75" customHeight="1">
      <c r="A210" s="30"/>
      <c r="B210" s="33"/>
      <c r="C210" s="36"/>
      <c r="D210" s="10"/>
      <c r="E210" s="17"/>
      <c r="F210" s="10"/>
      <c r="G210" s="3"/>
      <c r="H210" s="36"/>
      <c r="I210" s="18">
        <v>45164</v>
      </c>
      <c r="J210" s="10">
        <v>130000</v>
      </c>
      <c r="K210" s="9" t="s">
        <v>56</v>
      </c>
      <c r="L210" s="10"/>
      <c r="M210" s="3"/>
      <c r="N210" s="11"/>
      <c r="O210" s="7"/>
    </row>
    <row r="211" spans="1:15" ht="41.25" customHeight="1">
      <c r="A211" s="31"/>
      <c r="B211" s="34"/>
      <c r="C211" s="37"/>
      <c r="D211" s="10"/>
      <c r="E211" s="17"/>
      <c r="F211" s="10"/>
      <c r="G211" s="3"/>
      <c r="H211" s="37"/>
      <c r="I211" s="18">
        <v>45164</v>
      </c>
      <c r="J211" s="10">
        <v>130000</v>
      </c>
      <c r="K211" s="9" t="s">
        <v>54</v>
      </c>
      <c r="L211" s="10"/>
      <c r="M211" s="3"/>
      <c r="N211" s="11"/>
      <c r="O211" s="7"/>
    </row>
    <row r="212" spans="1:15" ht="15">
      <c r="A212" s="4" t="s">
        <v>0</v>
      </c>
      <c r="B212" s="12" t="s">
        <v>1</v>
      </c>
      <c r="C212" s="13">
        <f>C207</f>
        <v>1150000</v>
      </c>
      <c r="D212" s="13">
        <f>SUM(D207:D211)</f>
        <v>1150000</v>
      </c>
      <c r="E212" s="13"/>
      <c r="F212" s="13">
        <f>SUM(F207:F208)</f>
        <v>0</v>
      </c>
      <c r="G212" s="13"/>
      <c r="H212" s="13">
        <f>H207</f>
        <v>695510</v>
      </c>
      <c r="I212" s="13"/>
      <c r="J212" s="13">
        <f>SUM(J207:J211)</f>
        <v>650000</v>
      </c>
      <c r="K212" s="13"/>
      <c r="L212" s="13">
        <f>SUM(L207:L208)</f>
        <v>0</v>
      </c>
      <c r="M212" s="13"/>
      <c r="N212" s="7"/>
      <c r="O212" s="7"/>
    </row>
    <row r="213" spans="1:15" ht="15">
      <c r="A213" s="14"/>
      <c r="B213" s="15"/>
      <c r="C213" s="16"/>
      <c r="D213" s="16"/>
      <c r="E213" s="16"/>
      <c r="F213" s="16"/>
      <c r="G213" s="16"/>
      <c r="H213" s="16"/>
      <c r="I213" s="16"/>
      <c r="J213" s="16"/>
      <c r="K213" s="16"/>
      <c r="L213" s="16"/>
      <c r="M213" s="16"/>
      <c r="N213" s="7"/>
      <c r="O213" s="7"/>
    </row>
    <row r="214" spans="1:13" ht="15.75">
      <c r="A214" s="38" t="s">
        <v>29</v>
      </c>
      <c r="B214" s="38"/>
      <c r="C214" s="38"/>
      <c r="D214" s="38"/>
      <c r="E214" s="38"/>
      <c r="F214" s="38"/>
      <c r="G214" s="38"/>
      <c r="H214" s="38"/>
      <c r="I214" s="38"/>
      <c r="J214" s="38"/>
      <c r="K214" s="38"/>
      <c r="L214" s="38"/>
      <c r="M214" s="38"/>
    </row>
    <row r="215" spans="1:13" ht="15.75">
      <c r="A215" s="39" t="s">
        <v>15</v>
      </c>
      <c r="B215" s="39"/>
      <c r="C215" s="39"/>
      <c r="D215" s="39"/>
      <c r="E215" s="39"/>
      <c r="F215" s="39"/>
      <c r="G215" s="39"/>
      <c r="H215" s="39"/>
      <c r="I215" s="39"/>
      <c r="J215" s="39"/>
      <c r="K215" s="39"/>
      <c r="L215" s="39"/>
      <c r="M215" s="39"/>
    </row>
    <row r="216" spans="1:13" ht="24" customHeight="1">
      <c r="A216" s="40" t="str">
        <f>"№
п/п"</f>
        <v>№
п/п</v>
      </c>
      <c r="B216" s="40" t="s">
        <v>2</v>
      </c>
      <c r="C216" s="43" t="str">
        <f>"Поступило средств"</f>
        <v>Поступило средств</v>
      </c>
      <c r="D216" s="45"/>
      <c r="E216" s="45"/>
      <c r="F216" s="45"/>
      <c r="G216" s="44"/>
      <c r="H216" s="43" t="str">
        <f>"Израсходовано средств"</f>
        <v>Израсходовано средств</v>
      </c>
      <c r="I216" s="45"/>
      <c r="J216" s="45"/>
      <c r="K216" s="44"/>
      <c r="L216" s="43" t="str">
        <f>"Возвращено средств жертвователям"</f>
        <v>Возвращено средств жертвователям</v>
      </c>
      <c r="M216" s="44"/>
    </row>
    <row r="217" spans="1:14" ht="49.5" customHeight="1">
      <c r="A217" s="41"/>
      <c r="B217" s="41"/>
      <c r="C217" s="40" t="s">
        <v>3</v>
      </c>
      <c r="D217" s="43" t="str">
        <f>"из них"</f>
        <v>из них</v>
      </c>
      <c r="E217" s="45"/>
      <c r="F217" s="45"/>
      <c r="G217" s="44"/>
      <c r="H217" s="40" t="str">
        <f>C217</f>
        <v>всего (сумма, рублей)</v>
      </c>
      <c r="I217" s="43" t="str">
        <f>"из них финансовые операции по расходованию средств на сумму, превышающую 50 тыс. рублей"</f>
        <v>из них финансовые операции по расходованию средств на сумму, превышающую 50 тыс. рублей</v>
      </c>
      <c r="J217" s="45"/>
      <c r="K217" s="44"/>
      <c r="L217" s="40" t="str">
        <f>J218</f>
        <v>сумма, рублей</v>
      </c>
      <c r="M217" s="40" t="str">
        <f>"основания возврата"</f>
        <v>основания возврата</v>
      </c>
      <c r="N217" s="2"/>
    </row>
    <row r="218" spans="1:14" ht="69.75" customHeight="1">
      <c r="A218" s="41"/>
      <c r="B218" s="41"/>
      <c r="C218" s="41"/>
      <c r="D218" s="43" t="s">
        <v>5</v>
      </c>
      <c r="E218" s="44"/>
      <c r="F218" s="43" t="s">
        <v>6</v>
      </c>
      <c r="G218" s="44"/>
      <c r="H218" s="41"/>
      <c r="I218" s="40" t="str">
        <f>"дата снятия средств со счета"</f>
        <v>дата снятия средств со счета</v>
      </c>
      <c r="J218" s="40" t="str">
        <f>F219</f>
        <v>сумма, рублей</v>
      </c>
      <c r="K218" s="40" t="str">
        <f>"назначение платежа"</f>
        <v>назначение платежа</v>
      </c>
      <c r="L218" s="41"/>
      <c r="M218" s="41"/>
      <c r="N218" s="2"/>
    </row>
    <row r="219" spans="1:14" ht="38.25">
      <c r="A219" s="42"/>
      <c r="B219" s="42"/>
      <c r="C219" s="42"/>
      <c r="D219" s="3" t="s">
        <v>4</v>
      </c>
      <c r="E219" s="3" t="str">
        <f>"наименование юридического лица"</f>
        <v>наименование юридического лица</v>
      </c>
      <c r="F219" s="3" t="str">
        <f>D219</f>
        <v>сумма, рублей</v>
      </c>
      <c r="G219" s="3" t="str">
        <f>"кол-во граждан"</f>
        <v>кол-во граждан</v>
      </c>
      <c r="H219" s="42"/>
      <c r="I219" s="42"/>
      <c r="J219" s="42"/>
      <c r="K219" s="42"/>
      <c r="L219" s="42"/>
      <c r="M219" s="42"/>
      <c r="N219" s="2"/>
    </row>
    <row r="220" spans="1:14" ht="15">
      <c r="A220" s="4">
        <v>1</v>
      </c>
      <c r="B220" s="3">
        <f aca="true" t="shared" si="14" ref="B220:M220">A220+1</f>
        <v>2</v>
      </c>
      <c r="C220" s="3">
        <f t="shared" si="14"/>
        <v>3</v>
      </c>
      <c r="D220" s="3">
        <f t="shared" si="14"/>
        <v>4</v>
      </c>
      <c r="E220" s="3">
        <f t="shared" si="14"/>
        <v>5</v>
      </c>
      <c r="F220" s="3">
        <f t="shared" si="14"/>
        <v>6</v>
      </c>
      <c r="G220" s="3">
        <f t="shared" si="14"/>
        <v>7</v>
      </c>
      <c r="H220" s="3">
        <f t="shared" si="14"/>
        <v>8</v>
      </c>
      <c r="I220" s="3">
        <f t="shared" si="14"/>
        <v>9</v>
      </c>
      <c r="J220" s="3">
        <f t="shared" si="14"/>
        <v>10</v>
      </c>
      <c r="K220" s="3">
        <f t="shared" si="14"/>
        <v>11</v>
      </c>
      <c r="L220" s="3">
        <f t="shared" si="14"/>
        <v>12</v>
      </c>
      <c r="M220" s="3">
        <f t="shared" si="14"/>
        <v>13</v>
      </c>
      <c r="N220" s="2"/>
    </row>
    <row r="221" spans="1:14" s="20" customFormat="1" ht="76.5">
      <c r="A221" s="29">
        <v>1</v>
      </c>
      <c r="B221" s="32" t="s">
        <v>30</v>
      </c>
      <c r="C221" s="35">
        <f>560000+590000</f>
        <v>1150000</v>
      </c>
      <c r="D221" s="10">
        <v>560000</v>
      </c>
      <c r="E221" s="17" t="s">
        <v>48</v>
      </c>
      <c r="F221" s="10">
        <v>0</v>
      </c>
      <c r="G221" s="17"/>
      <c r="H221" s="35">
        <f>15550+1200+2000+150000</f>
        <v>168750</v>
      </c>
      <c r="I221" s="18">
        <v>45157</v>
      </c>
      <c r="J221" s="10">
        <v>150000</v>
      </c>
      <c r="K221" s="9" t="s">
        <v>51</v>
      </c>
      <c r="L221" s="10">
        <v>0</v>
      </c>
      <c r="M221" s="17"/>
      <c r="N221" s="19"/>
    </row>
    <row r="222" spans="1:15" ht="42" customHeight="1">
      <c r="A222" s="30"/>
      <c r="B222" s="33"/>
      <c r="C222" s="36"/>
      <c r="D222" s="10">
        <v>590000</v>
      </c>
      <c r="E222" s="17" t="s">
        <v>49</v>
      </c>
      <c r="F222" s="10"/>
      <c r="G222" s="3"/>
      <c r="H222" s="36"/>
      <c r="I222" s="18">
        <v>45164</v>
      </c>
      <c r="J222" s="10">
        <v>110000</v>
      </c>
      <c r="K222" s="9" t="s">
        <v>53</v>
      </c>
      <c r="L222" s="10"/>
      <c r="M222" s="3"/>
      <c r="N222" s="11"/>
      <c r="O222" s="7"/>
    </row>
    <row r="223" spans="1:15" ht="44.25" customHeight="1">
      <c r="A223" s="30"/>
      <c r="B223" s="33"/>
      <c r="C223" s="36"/>
      <c r="D223" s="10"/>
      <c r="E223" s="17"/>
      <c r="F223" s="10"/>
      <c r="G223" s="3"/>
      <c r="H223" s="36"/>
      <c r="I223" s="18">
        <v>45164</v>
      </c>
      <c r="J223" s="10">
        <v>130000</v>
      </c>
      <c r="K223" s="9" t="s">
        <v>55</v>
      </c>
      <c r="L223" s="10"/>
      <c r="M223" s="3"/>
      <c r="N223" s="11"/>
      <c r="O223" s="7"/>
    </row>
    <row r="224" spans="1:15" ht="57" customHeight="1">
      <c r="A224" s="30"/>
      <c r="B224" s="33"/>
      <c r="C224" s="36"/>
      <c r="D224" s="10"/>
      <c r="E224" s="17"/>
      <c r="F224" s="10"/>
      <c r="G224" s="3"/>
      <c r="H224" s="36"/>
      <c r="I224" s="18">
        <v>45164</v>
      </c>
      <c r="J224" s="10">
        <v>130000</v>
      </c>
      <c r="K224" s="9" t="s">
        <v>56</v>
      </c>
      <c r="L224" s="10"/>
      <c r="M224" s="3"/>
      <c r="N224" s="11"/>
      <c r="O224" s="7"/>
    </row>
    <row r="225" spans="1:15" ht="47.25" customHeight="1">
      <c r="A225" s="31"/>
      <c r="B225" s="34"/>
      <c r="C225" s="37"/>
      <c r="D225" s="10"/>
      <c r="E225" s="17"/>
      <c r="F225" s="10"/>
      <c r="G225" s="3"/>
      <c r="H225" s="37"/>
      <c r="I225" s="18">
        <v>45164</v>
      </c>
      <c r="J225" s="10">
        <v>130000</v>
      </c>
      <c r="K225" s="9" t="s">
        <v>54</v>
      </c>
      <c r="L225" s="10"/>
      <c r="M225" s="3"/>
      <c r="N225" s="11"/>
      <c r="O225" s="7"/>
    </row>
    <row r="226" spans="1:15" ht="15">
      <c r="A226" s="4" t="s">
        <v>0</v>
      </c>
      <c r="B226" s="12" t="s">
        <v>1</v>
      </c>
      <c r="C226" s="13">
        <f>C221</f>
        <v>1150000</v>
      </c>
      <c r="D226" s="13">
        <f>SUM(D221:D225)</f>
        <v>1150000</v>
      </c>
      <c r="E226" s="13"/>
      <c r="F226" s="13">
        <f>SUM(F221:F222)</f>
        <v>0</v>
      </c>
      <c r="G226" s="13"/>
      <c r="H226" s="13">
        <f>H221</f>
        <v>168750</v>
      </c>
      <c r="I226" s="13"/>
      <c r="J226" s="13">
        <f>SUM(J221:J225)</f>
        <v>650000</v>
      </c>
      <c r="K226" s="13"/>
      <c r="L226" s="13">
        <f>SUM(L221:L222)</f>
        <v>0</v>
      </c>
      <c r="M226" s="13"/>
      <c r="N226" s="7"/>
      <c r="O226" s="7"/>
    </row>
  </sheetData>
  <sheetProtection/>
  <mergeCells count="332">
    <mergeCell ref="C221:C225"/>
    <mergeCell ref="H221:H225"/>
    <mergeCell ref="A46:A50"/>
    <mergeCell ref="B46:B50"/>
    <mergeCell ref="A30:A34"/>
    <mergeCell ref="B30:B34"/>
    <mergeCell ref="A134:A138"/>
    <mergeCell ref="B134:B138"/>
    <mergeCell ref="C134:C138"/>
    <mergeCell ref="H134:H138"/>
    <mergeCell ref="A148:A152"/>
    <mergeCell ref="B148:B152"/>
    <mergeCell ref="C148:C152"/>
    <mergeCell ref="H148:H152"/>
    <mergeCell ref="C61:C65"/>
    <mergeCell ref="A61:A65"/>
    <mergeCell ref="B61:B65"/>
    <mergeCell ref="H61:H65"/>
    <mergeCell ref="A98:M98"/>
    <mergeCell ref="A99:M99"/>
    <mergeCell ref="C15:C19"/>
    <mergeCell ref="A15:A19"/>
    <mergeCell ref="B15:B19"/>
    <mergeCell ref="H15:H19"/>
    <mergeCell ref="C30:C34"/>
    <mergeCell ref="H30:H34"/>
    <mergeCell ref="A22:M22"/>
    <mergeCell ref="A23:M23"/>
    <mergeCell ref="A25:A28"/>
    <mergeCell ref="B25:B28"/>
    <mergeCell ref="M101:M103"/>
    <mergeCell ref="D102:E102"/>
    <mergeCell ref="F102:G102"/>
    <mergeCell ref="I102:I103"/>
    <mergeCell ref="J102:J103"/>
    <mergeCell ref="K102:K103"/>
    <mergeCell ref="A100:A103"/>
    <mergeCell ref="B100:B103"/>
    <mergeCell ref="C100:G100"/>
    <mergeCell ref="H100:K100"/>
    <mergeCell ref="L100:M100"/>
    <mergeCell ref="C101:C103"/>
    <mergeCell ref="D101:G101"/>
    <mergeCell ref="H101:H103"/>
    <mergeCell ref="I101:K101"/>
    <mergeCell ref="L101:L103"/>
    <mergeCell ref="M71:M73"/>
    <mergeCell ref="D72:E72"/>
    <mergeCell ref="F72:G72"/>
    <mergeCell ref="I72:I73"/>
    <mergeCell ref="J72:J73"/>
    <mergeCell ref="K72:K73"/>
    <mergeCell ref="A70:A73"/>
    <mergeCell ref="B70:B73"/>
    <mergeCell ref="C70:G70"/>
    <mergeCell ref="H70:K70"/>
    <mergeCell ref="L70:M70"/>
    <mergeCell ref="C71:C73"/>
    <mergeCell ref="D71:G71"/>
    <mergeCell ref="H71:H73"/>
    <mergeCell ref="I71:K71"/>
    <mergeCell ref="L71:L73"/>
    <mergeCell ref="I217:K217"/>
    <mergeCell ref="L217:L219"/>
    <mergeCell ref="M217:M219"/>
    <mergeCell ref="D218:E218"/>
    <mergeCell ref="F218:G218"/>
    <mergeCell ref="I218:I219"/>
    <mergeCell ref="J218:J219"/>
    <mergeCell ref="K218:K219"/>
    <mergeCell ref="A214:M214"/>
    <mergeCell ref="A215:M215"/>
    <mergeCell ref="A216:A219"/>
    <mergeCell ref="B216:B219"/>
    <mergeCell ref="C216:G216"/>
    <mergeCell ref="H216:K216"/>
    <mergeCell ref="L216:M216"/>
    <mergeCell ref="C217:C219"/>
    <mergeCell ref="D217:G217"/>
    <mergeCell ref="H217:H219"/>
    <mergeCell ref="I203:K203"/>
    <mergeCell ref="L203:L205"/>
    <mergeCell ref="M203:M205"/>
    <mergeCell ref="D204:E204"/>
    <mergeCell ref="F204:G204"/>
    <mergeCell ref="I204:I205"/>
    <mergeCell ref="J204:J205"/>
    <mergeCell ref="K204:K205"/>
    <mergeCell ref="A200:M200"/>
    <mergeCell ref="A201:M201"/>
    <mergeCell ref="A202:A205"/>
    <mergeCell ref="B202:B205"/>
    <mergeCell ref="C202:G202"/>
    <mergeCell ref="H202:K202"/>
    <mergeCell ref="L202:M202"/>
    <mergeCell ref="C203:C205"/>
    <mergeCell ref="D203:G203"/>
    <mergeCell ref="H203:H205"/>
    <mergeCell ref="M175:M177"/>
    <mergeCell ref="D176:E176"/>
    <mergeCell ref="F176:G176"/>
    <mergeCell ref="I176:I177"/>
    <mergeCell ref="J176:J177"/>
    <mergeCell ref="K176:K177"/>
    <mergeCell ref="A174:A177"/>
    <mergeCell ref="B174:B177"/>
    <mergeCell ref="C174:G174"/>
    <mergeCell ref="H174:K174"/>
    <mergeCell ref="L174:M174"/>
    <mergeCell ref="C175:C177"/>
    <mergeCell ref="D175:G175"/>
    <mergeCell ref="H175:H177"/>
    <mergeCell ref="I175:K175"/>
    <mergeCell ref="L175:L177"/>
    <mergeCell ref="I160:K160"/>
    <mergeCell ref="L160:L162"/>
    <mergeCell ref="M160:M162"/>
    <mergeCell ref="D161:E161"/>
    <mergeCell ref="F161:G161"/>
    <mergeCell ref="I161:I162"/>
    <mergeCell ref="J161:J162"/>
    <mergeCell ref="K161:K162"/>
    <mergeCell ref="A157:M157"/>
    <mergeCell ref="A158:M158"/>
    <mergeCell ref="A159:A162"/>
    <mergeCell ref="B159:B162"/>
    <mergeCell ref="C159:G159"/>
    <mergeCell ref="H159:K159"/>
    <mergeCell ref="L159:M159"/>
    <mergeCell ref="C160:C162"/>
    <mergeCell ref="D160:G160"/>
    <mergeCell ref="H160:H162"/>
    <mergeCell ref="M144:M146"/>
    <mergeCell ref="D145:E145"/>
    <mergeCell ref="F145:G145"/>
    <mergeCell ref="I145:I146"/>
    <mergeCell ref="J145:J146"/>
    <mergeCell ref="K145:K146"/>
    <mergeCell ref="A143:A146"/>
    <mergeCell ref="B143:B146"/>
    <mergeCell ref="C143:G143"/>
    <mergeCell ref="H143:K143"/>
    <mergeCell ref="L143:M143"/>
    <mergeCell ref="C144:C146"/>
    <mergeCell ref="D144:G144"/>
    <mergeCell ref="H144:H146"/>
    <mergeCell ref="I144:K144"/>
    <mergeCell ref="L144:L146"/>
    <mergeCell ref="M116:M118"/>
    <mergeCell ref="D117:E117"/>
    <mergeCell ref="F117:G117"/>
    <mergeCell ref="I117:I118"/>
    <mergeCell ref="J117:J118"/>
    <mergeCell ref="K117:K118"/>
    <mergeCell ref="A115:A118"/>
    <mergeCell ref="B115:B118"/>
    <mergeCell ref="C115:G115"/>
    <mergeCell ref="H115:K115"/>
    <mergeCell ref="L115:M115"/>
    <mergeCell ref="C116:C118"/>
    <mergeCell ref="D116:G116"/>
    <mergeCell ref="H116:H118"/>
    <mergeCell ref="I116:K116"/>
    <mergeCell ref="L116:L118"/>
    <mergeCell ref="I56:K56"/>
    <mergeCell ref="L56:L58"/>
    <mergeCell ref="M56:M58"/>
    <mergeCell ref="D57:E57"/>
    <mergeCell ref="F57:G57"/>
    <mergeCell ref="I57:I58"/>
    <mergeCell ref="J57:J58"/>
    <mergeCell ref="K57:K58"/>
    <mergeCell ref="A53:M53"/>
    <mergeCell ref="A54:M54"/>
    <mergeCell ref="A55:A58"/>
    <mergeCell ref="B55:B58"/>
    <mergeCell ref="C55:G55"/>
    <mergeCell ref="H55:K55"/>
    <mergeCell ref="L55:M55"/>
    <mergeCell ref="C56:C58"/>
    <mergeCell ref="D56:G56"/>
    <mergeCell ref="H56:H58"/>
    <mergeCell ref="H40:K40"/>
    <mergeCell ref="L40:M40"/>
    <mergeCell ref="I41:K41"/>
    <mergeCell ref="C41:C43"/>
    <mergeCell ref="D41:G41"/>
    <mergeCell ref="F42:G42"/>
    <mergeCell ref="I42:I43"/>
    <mergeCell ref="J42:J43"/>
    <mergeCell ref="H41:H43"/>
    <mergeCell ref="D42:E42"/>
    <mergeCell ref="L84:M84"/>
    <mergeCell ref="C85:C87"/>
    <mergeCell ref="K42:K43"/>
    <mergeCell ref="A3:M3"/>
    <mergeCell ref="A37:M37"/>
    <mergeCell ref="A40:A43"/>
    <mergeCell ref="B40:B43"/>
    <mergeCell ref="C40:G40"/>
    <mergeCell ref="L41:L43"/>
    <mergeCell ref="M41:M43"/>
    <mergeCell ref="I86:I87"/>
    <mergeCell ref="J86:J87"/>
    <mergeCell ref="K86:K87"/>
    <mergeCell ref="A4:M4"/>
    <mergeCell ref="A82:M82"/>
    <mergeCell ref="A127:M127"/>
    <mergeCell ref="A84:A87"/>
    <mergeCell ref="B84:B87"/>
    <mergeCell ref="C84:G84"/>
    <mergeCell ref="H84:K84"/>
    <mergeCell ref="C130:C132"/>
    <mergeCell ref="D130:G130"/>
    <mergeCell ref="H130:H132"/>
    <mergeCell ref="I130:K130"/>
    <mergeCell ref="L130:L132"/>
    <mergeCell ref="D85:G85"/>
    <mergeCell ref="H85:H87"/>
    <mergeCell ref="I85:K85"/>
    <mergeCell ref="L85:L87"/>
    <mergeCell ref="D86:E86"/>
    <mergeCell ref="A38:M38"/>
    <mergeCell ref="A83:M83"/>
    <mergeCell ref="A128:M128"/>
    <mergeCell ref="M130:M132"/>
    <mergeCell ref="D131:E131"/>
    <mergeCell ref="F131:G131"/>
    <mergeCell ref="I131:I132"/>
    <mergeCell ref="J131:J132"/>
    <mergeCell ref="K131:K132"/>
    <mergeCell ref="A129:A132"/>
    <mergeCell ref="A7:M7"/>
    <mergeCell ref="A8:M8"/>
    <mergeCell ref="A10:A13"/>
    <mergeCell ref="B10:B13"/>
    <mergeCell ref="C10:G10"/>
    <mergeCell ref="H10:K10"/>
    <mergeCell ref="L10:M10"/>
    <mergeCell ref="C11:C13"/>
    <mergeCell ref="D11:G11"/>
    <mergeCell ref="H11:H13"/>
    <mergeCell ref="I11:K11"/>
    <mergeCell ref="L11:L13"/>
    <mergeCell ref="M11:M13"/>
    <mergeCell ref="D12:E12"/>
    <mergeCell ref="F12:G12"/>
    <mergeCell ref="I12:I13"/>
    <mergeCell ref="J12:J13"/>
    <mergeCell ref="K12:K13"/>
    <mergeCell ref="C25:G25"/>
    <mergeCell ref="H25:K25"/>
    <mergeCell ref="L25:M25"/>
    <mergeCell ref="C26:C28"/>
    <mergeCell ref="D26:G26"/>
    <mergeCell ref="H26:H28"/>
    <mergeCell ref="I26:K26"/>
    <mergeCell ref="L26:L28"/>
    <mergeCell ref="M26:M28"/>
    <mergeCell ref="D27:E27"/>
    <mergeCell ref="F27:G27"/>
    <mergeCell ref="I27:I28"/>
    <mergeCell ref="J27:J28"/>
    <mergeCell ref="K27:K28"/>
    <mergeCell ref="A186:M186"/>
    <mergeCell ref="A187:M187"/>
    <mergeCell ref="H46:H50"/>
    <mergeCell ref="C46:C50"/>
    <mergeCell ref="A75:A79"/>
    <mergeCell ref="B75:B79"/>
    <mergeCell ref="A188:A191"/>
    <mergeCell ref="B188:B191"/>
    <mergeCell ref="C188:G188"/>
    <mergeCell ref="H188:K188"/>
    <mergeCell ref="L188:M188"/>
    <mergeCell ref="C189:C191"/>
    <mergeCell ref="D189:G189"/>
    <mergeCell ref="H189:H191"/>
    <mergeCell ref="I189:K189"/>
    <mergeCell ref="L189:L191"/>
    <mergeCell ref="M189:M191"/>
    <mergeCell ref="D190:E190"/>
    <mergeCell ref="F190:G190"/>
    <mergeCell ref="I190:I191"/>
    <mergeCell ref="J190:J191"/>
    <mergeCell ref="K190:K191"/>
    <mergeCell ref="C75:C79"/>
    <mergeCell ref="A68:M68"/>
    <mergeCell ref="A69:M69"/>
    <mergeCell ref="H75:H79"/>
    <mergeCell ref="A90:A94"/>
    <mergeCell ref="B90:B94"/>
    <mergeCell ref="C90:C94"/>
    <mergeCell ref="H90:H94"/>
    <mergeCell ref="M85:M87"/>
    <mergeCell ref="F86:G86"/>
    <mergeCell ref="A105:A109"/>
    <mergeCell ref="B105:B109"/>
    <mergeCell ref="C105:C109"/>
    <mergeCell ref="H105:H109"/>
    <mergeCell ref="A113:M113"/>
    <mergeCell ref="A114:M114"/>
    <mergeCell ref="A120:A124"/>
    <mergeCell ref="B120:B124"/>
    <mergeCell ref="C120:C124"/>
    <mergeCell ref="H120:H124"/>
    <mergeCell ref="A141:M141"/>
    <mergeCell ref="A142:M142"/>
    <mergeCell ref="B129:B132"/>
    <mergeCell ref="C129:G129"/>
    <mergeCell ref="H129:K129"/>
    <mergeCell ref="L129:M129"/>
    <mergeCell ref="A164:A168"/>
    <mergeCell ref="B164:B168"/>
    <mergeCell ref="C164:C168"/>
    <mergeCell ref="H164:H168"/>
    <mergeCell ref="A179:A183"/>
    <mergeCell ref="B179:B183"/>
    <mergeCell ref="C179:C183"/>
    <mergeCell ref="H179:H183"/>
    <mergeCell ref="A172:M172"/>
    <mergeCell ref="A173:M173"/>
    <mergeCell ref="A221:A225"/>
    <mergeCell ref="B221:B225"/>
    <mergeCell ref="A193:A197"/>
    <mergeCell ref="B193:B197"/>
    <mergeCell ref="C193:C197"/>
    <mergeCell ref="H193:H197"/>
    <mergeCell ref="A207:A211"/>
    <mergeCell ref="B207:B211"/>
    <mergeCell ref="C207:C211"/>
    <mergeCell ref="H207:H211"/>
  </mergeCells>
  <printOptions/>
  <pageMargins left="0.3472222222222222" right="0.1388888888888889" top="0.1388888888888889" bottom="0.1388888888888889" header="0.3" footer="0.3"/>
  <pageSetup fitToHeight="0" fitToWidth="1" horizontalDpi="600" verticalDpi="600" orientation="landscape" paperSize="9" scale="67" r:id="rId1"/>
  <rowBreaks count="14" manualBreakCount="14">
    <brk id="21" max="255" man="1"/>
    <brk id="36" max="255" man="1"/>
    <brk id="52" max="255" man="1"/>
    <brk id="67" max="255" man="1"/>
    <brk id="81" max="255" man="1"/>
    <brk id="97" max="255" man="1"/>
    <brk id="112" max="255" man="1"/>
    <brk id="126" max="255" man="1"/>
    <brk id="140" max="255" man="1"/>
    <brk id="156" max="255" man="1"/>
    <brk id="171" max="255" man="1"/>
    <brk id="185" max="255" man="1"/>
    <brk id="199" max="255" man="1"/>
    <brk id="21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Белянкина Маргарита Константиновна</cp:lastModifiedBy>
  <cp:lastPrinted>2023-08-28T07:32:09Z</cp:lastPrinted>
  <dcterms:created xsi:type="dcterms:W3CDTF">2016-07-07T04:31:45Z</dcterms:created>
  <dcterms:modified xsi:type="dcterms:W3CDTF">2023-08-28T07:51:00Z</dcterms:modified>
  <cp:category/>
  <cp:version/>
  <cp:contentType/>
  <cp:contentStatus/>
</cp:coreProperties>
</file>