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УСЗН 2017 год" sheetId="1" r:id="rId1"/>
  </sheets>
  <calcPr calcId="124519" refMode="R1C1"/>
</workbook>
</file>

<file path=xl/calcChain.xml><?xml version="1.0" encoding="utf-8"?>
<calcChain xmlns="http://schemas.openxmlformats.org/spreadsheetml/2006/main">
  <c r="C12" i="1"/>
  <c r="C63"/>
  <c r="C61"/>
  <c r="C58"/>
  <c r="C74"/>
  <c r="C71"/>
  <c r="C48"/>
  <c r="C69"/>
  <c r="C68"/>
  <c r="C44"/>
  <c r="C43"/>
  <c r="C75"/>
  <c r="C47"/>
  <c r="C6"/>
  <c r="C5"/>
  <c r="C85"/>
  <c r="C84"/>
  <c r="C81"/>
  <c r="C80"/>
  <c r="C11"/>
  <c r="C9"/>
  <c r="C53"/>
  <c r="C8"/>
  <c r="C55"/>
  <c r="C16"/>
  <c r="C76"/>
  <c r="C42"/>
  <c r="C39"/>
  <c r="C37"/>
  <c r="C36"/>
  <c r="C35"/>
  <c r="C33"/>
  <c r="C32"/>
  <c r="C25"/>
  <c r="C19"/>
</calcChain>
</file>

<file path=xl/sharedStrings.xml><?xml version="1.0" encoding="utf-8"?>
<sst xmlns="http://schemas.openxmlformats.org/spreadsheetml/2006/main" count="494" uniqueCount="76">
  <si>
    <t>Фамилия, имя, отчество муниципального служащего</t>
  </si>
  <si>
    <t>Вид собственности</t>
  </si>
  <si>
    <t>Площадь (кв.м)</t>
  </si>
  <si>
    <t>Страна расположения</t>
  </si>
  <si>
    <t>Перечень объектов недвижимого имущества, находящихся в пользовании</t>
  </si>
  <si>
    <t>Вид, марка транспорта средства, принадлежащего на праве собственности</t>
  </si>
  <si>
    <t>Абрамова 
Антонина Владимировна</t>
  </si>
  <si>
    <t>супруг</t>
  </si>
  <si>
    <t>сын</t>
  </si>
  <si>
    <t>дочь</t>
  </si>
  <si>
    <t>Бурова
Светлана
Павловна</t>
  </si>
  <si>
    <t>главный специалист отдела социальной поддержки населения</t>
  </si>
  <si>
    <t>заместитель начальника управления</t>
  </si>
  <si>
    <t>Глущенко
Наталья
Николаевна</t>
  </si>
  <si>
    <t>Гроо
Елена
Савельевна</t>
  </si>
  <si>
    <t>ведущий специалист отдела социальной поддержки населения</t>
  </si>
  <si>
    <t>Гроо
Татьяна
Спиридоновна</t>
  </si>
  <si>
    <t>Кудряшова
Лилия
Александровна</t>
  </si>
  <si>
    <t>заместитель начальника управления - начальник отдела нормативно-методической работы, экономического анализа, прогноза и статистики</t>
  </si>
  <si>
    <t>Медуница
Татьяна
Александровна</t>
  </si>
  <si>
    <t>Подлатова
Марина
Владимировна</t>
  </si>
  <si>
    <t>Полякова
Елена
Анатольевна</t>
  </si>
  <si>
    <t>начальник отдела социальной поддержки населения</t>
  </si>
  <si>
    <t>Попова
Людмила
Юрьевна</t>
  </si>
  <si>
    <t>ведущий специалист отдела нормативно-методической работы, экономического анализа, прогноза и статистики</t>
  </si>
  <si>
    <t>квартира</t>
  </si>
  <si>
    <t>Россия</t>
  </si>
  <si>
    <t>нет</t>
  </si>
  <si>
    <t>общая долевая собственность 1/3 доли квартиры</t>
  </si>
  <si>
    <t>земельный участок</t>
  </si>
  <si>
    <t>жилой дом</t>
  </si>
  <si>
    <t>общая долевая собственность 1/2 доли квартиры</t>
  </si>
  <si>
    <t>дача</t>
  </si>
  <si>
    <t>Яркова Снежана Владимировна</t>
  </si>
  <si>
    <t>гараж</t>
  </si>
  <si>
    <t>Балахчин Тарас Владимирович</t>
  </si>
  <si>
    <t>ведущий специалист отдела социальной поддержки в поселении Хатанга</t>
  </si>
  <si>
    <t xml:space="preserve">главный бухгалтер </t>
  </si>
  <si>
    <t>Автомобиль:
УАЗ-31622</t>
  </si>
  <si>
    <t>Журавская Татьяна Васильевна</t>
  </si>
  <si>
    <t>заместитель начальника отдела социальной поддержки населения</t>
  </si>
  <si>
    <t>Перечень объектов недвижимого имущества и транспортные средства, принадлежащих на праве собственности</t>
  </si>
  <si>
    <t>Должность, место работы муниципального служащего</t>
  </si>
  <si>
    <t>Сведения об источниках получения средств, за счет которых совершена сделка (вид приобретенного имущества, источники)</t>
  </si>
  <si>
    <t xml:space="preserve">бухгалтер </t>
  </si>
  <si>
    <t>Волкова 
Татьяна
Александровна</t>
  </si>
  <si>
    <t>общая долевая собственность 19/20 доли квартиры</t>
  </si>
  <si>
    <t>общая долевая собственность 1/20 доли квартиры</t>
  </si>
  <si>
    <t>главный специалист отдела нормативно-методической работы, экономического анализа, прогноза и статистики</t>
  </si>
  <si>
    <t>супруга</t>
  </si>
  <si>
    <t>Автомобиль:
Хундай solaris</t>
  </si>
  <si>
    <t>Cнегоход:
Ski-do skandic WT 550</t>
  </si>
  <si>
    <t>Автомобиль:
"Хундай solaris</t>
  </si>
  <si>
    <t>Автомобиль:
Toyota Premio</t>
  </si>
  <si>
    <t>Снегоход:
Yamaha VK540Е</t>
  </si>
  <si>
    <t>Федоренко Галина Александровна</t>
  </si>
  <si>
    <t>Шаронова Наталья Григорьевна</t>
  </si>
  <si>
    <t>Сведения о доходах, расходах, об имуществе и обязательствах имущественного характера по состоянию на 31 декабря 2017 года муниципальных служащих 
Управления социальной защиты населения Администрации Таймырского Долгано-Ненецкого муниципального района</t>
  </si>
  <si>
    <t>Декларированный годовой доход за 2017 год (тыс.руб.)</t>
  </si>
  <si>
    <t>Байбурина
Людмила
Алексеевна</t>
  </si>
  <si>
    <t>Клыпина Анастасия Николаевна</t>
  </si>
  <si>
    <t>Сухорученко 
Наталья 
Андреевна</t>
  </si>
  <si>
    <t>Холодулькина
Антонина
Юрьевна</t>
  </si>
  <si>
    <t>садовый дом</t>
  </si>
  <si>
    <t>Халява
Ксения
Анатольевна</t>
  </si>
  <si>
    <t>заместитель начальника отдела социальной поддержки в поселении Хатанга</t>
  </si>
  <si>
    <t>Козак
Людмила
Викторовна</t>
  </si>
  <si>
    <t>начальник отдела социальной поддержки в поселении Хатанга</t>
  </si>
  <si>
    <t>Автомобиль:
"Ниссан Note"</t>
  </si>
  <si>
    <t>общая долевая собственность 1/4 доли квартиры</t>
  </si>
  <si>
    <t>Автомобиль:
"Тойота Corolloa"</t>
  </si>
  <si>
    <t>Исполняющая обязанности начальника Управления социальной защиты населения Администрации Таймырского Долгано-Ненецкого муниципального района</t>
  </si>
  <si>
    <t>С.П. Бурова</t>
  </si>
  <si>
    <t>Снегоход:
Буран С640</t>
  </si>
  <si>
    <t>общая долевая собственность 4/6 доли легкового автомобиля Тойота Corolla</t>
  </si>
  <si>
    <t>общая долевая собственность 2/6 доли легкового автомобиля Тойота Corolla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</si>
</sst>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4" fontId="0" fillId="0" borderId="0" xfId="0" applyNumberFormat="1"/>
    <xf numFmtId="0" fontId="0" fillId="0" borderId="0" xfId="0" applyFill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4" fontId="0" fillId="0" borderId="1" xfId="0" applyNumberFormat="1" applyFill="1" applyBorder="1" applyAlignment="1">
      <alignment horizontal="center" vertical="top" wrapText="1"/>
    </xf>
    <xf numFmtId="0" fontId="0" fillId="0" borderId="0" xfId="0" applyFill="1"/>
    <xf numFmtId="0" fontId="1" fillId="0" borderId="5" xfId="0" applyFont="1" applyBorder="1" applyAlignment="1">
      <alignment vertical="top" wrapText="1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4" fontId="0" fillId="0" borderId="5" xfId="0" applyNumberForma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 wrapText="1"/>
    </xf>
    <xf numFmtId="4" fontId="0" fillId="0" borderId="5" xfId="0" applyNumberForma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164" fontId="0" fillId="0" borderId="5" xfId="0" applyNumberFormat="1" applyFill="1" applyBorder="1" applyAlignment="1">
      <alignment horizontal="center" vertical="top" wrapText="1"/>
    </xf>
    <xf numFmtId="0" fontId="0" fillId="0" borderId="5" xfId="0" applyFill="1" applyBorder="1" applyAlignment="1">
      <alignment vertical="top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4" fontId="0" fillId="0" borderId="0" xfId="0" applyNumberFormat="1" applyFill="1" applyBorder="1" applyAlignment="1">
      <alignment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 wrapText="1"/>
    </xf>
    <xf numFmtId="4" fontId="0" fillId="0" borderId="5" xfId="0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4" fontId="0" fillId="0" borderId="5" xfId="0" applyNumberFormat="1" applyFill="1" applyBorder="1" applyAlignment="1">
      <alignment horizontal="center" vertical="top" wrapText="1"/>
    </xf>
    <xf numFmtId="4" fontId="0" fillId="0" borderId="6" xfId="0" applyNumberForma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4" fontId="0" fillId="0" borderId="7" xfId="0" applyNumberForma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/>
    </xf>
    <xf numFmtId="164" fontId="0" fillId="0" borderId="5" xfId="0" applyNumberFormat="1" applyFill="1" applyBorder="1" applyAlignment="1">
      <alignment horizontal="center" vertical="top" wrapText="1"/>
    </xf>
    <xf numFmtId="164" fontId="0" fillId="0" borderId="6" xfId="0" applyNumberForma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1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tabSelected="1" topLeftCell="A4" workbookViewId="0">
      <selection activeCell="C12" sqref="C12:C15"/>
    </sheetView>
  </sheetViews>
  <sheetFormatPr defaultRowHeight="14.4"/>
  <cols>
    <col min="1" max="1" width="20.5546875" customWidth="1"/>
    <col min="2" max="2" width="35.109375" customWidth="1"/>
    <col min="3" max="3" width="16.5546875" customWidth="1"/>
    <col min="4" max="4" width="19.44140625" customWidth="1"/>
    <col min="5" max="5" width="13.88671875" customWidth="1"/>
    <col min="6" max="7" width="17.109375" customWidth="1"/>
    <col min="8" max="8" width="21.44140625" customWidth="1"/>
    <col min="9" max="9" width="13.88671875" customWidth="1"/>
    <col min="10" max="10" width="18.109375" customWidth="1"/>
    <col min="11" max="11" width="17.6640625" customWidth="1"/>
  </cols>
  <sheetData>
    <row r="1" spans="1:11" ht="41.4" customHeight="1">
      <c r="A1" s="63" t="s">
        <v>57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3" spans="1:11" ht="45" customHeight="1">
      <c r="A3" s="55" t="s">
        <v>0</v>
      </c>
      <c r="B3" s="55" t="s">
        <v>42</v>
      </c>
      <c r="C3" s="55" t="s">
        <v>58</v>
      </c>
      <c r="D3" s="58" t="s">
        <v>41</v>
      </c>
      <c r="E3" s="59"/>
      <c r="F3" s="59"/>
      <c r="G3" s="60"/>
      <c r="H3" s="58" t="s">
        <v>4</v>
      </c>
      <c r="I3" s="59"/>
      <c r="J3" s="60"/>
      <c r="K3" s="61" t="s">
        <v>43</v>
      </c>
    </row>
    <row r="4" spans="1:11" ht="86.4">
      <c r="A4" s="56"/>
      <c r="B4" s="56"/>
      <c r="C4" s="56"/>
      <c r="D4" s="3" t="s">
        <v>1</v>
      </c>
      <c r="E4" s="3" t="s">
        <v>2</v>
      </c>
      <c r="F4" s="3" t="s">
        <v>3</v>
      </c>
      <c r="G4" s="7" t="s">
        <v>5</v>
      </c>
      <c r="H4" s="3" t="s">
        <v>1</v>
      </c>
      <c r="I4" s="3" t="s">
        <v>2</v>
      </c>
      <c r="J4" s="3" t="s">
        <v>3</v>
      </c>
      <c r="K4" s="61"/>
    </row>
    <row r="5" spans="1:11" s="6" customFormat="1" ht="43.2">
      <c r="A5" s="4" t="s">
        <v>6</v>
      </c>
      <c r="B5" s="25" t="s">
        <v>36</v>
      </c>
      <c r="C5" s="5">
        <f>(818655.21+11564.42+96186.23+144530.82)/1000</f>
        <v>1070.93668</v>
      </c>
      <c r="D5" s="25" t="s">
        <v>25</v>
      </c>
      <c r="E5" s="25">
        <v>35.299999999999997</v>
      </c>
      <c r="F5" s="25" t="s">
        <v>26</v>
      </c>
      <c r="G5" s="25" t="s">
        <v>27</v>
      </c>
      <c r="H5" s="25" t="s">
        <v>27</v>
      </c>
      <c r="I5" s="25" t="s">
        <v>27</v>
      </c>
      <c r="J5" s="25" t="s">
        <v>27</v>
      </c>
      <c r="K5" s="26" t="s">
        <v>27</v>
      </c>
    </row>
    <row r="6" spans="1:11" s="6" customFormat="1">
      <c r="A6" s="25" t="s">
        <v>7</v>
      </c>
      <c r="B6" s="25"/>
      <c r="C6" s="5">
        <f>(655297.7+17605.09+11447.44)/1000</f>
        <v>684.3502299999999</v>
      </c>
      <c r="D6" s="25" t="s">
        <v>27</v>
      </c>
      <c r="E6" s="25" t="s">
        <v>27</v>
      </c>
      <c r="F6" s="25" t="s">
        <v>27</v>
      </c>
      <c r="G6" s="25" t="s">
        <v>27</v>
      </c>
      <c r="H6" s="25" t="s">
        <v>25</v>
      </c>
      <c r="I6" s="25">
        <v>35.299999999999997</v>
      </c>
      <c r="J6" s="25" t="s">
        <v>26</v>
      </c>
      <c r="K6" s="26" t="s">
        <v>27</v>
      </c>
    </row>
    <row r="7" spans="1:11" s="6" customFormat="1">
      <c r="A7" s="25" t="s">
        <v>8</v>
      </c>
      <c r="B7" s="25"/>
      <c r="C7" s="5" t="s">
        <v>27</v>
      </c>
      <c r="D7" s="25" t="s">
        <v>27</v>
      </c>
      <c r="E7" s="25" t="s">
        <v>27</v>
      </c>
      <c r="F7" s="25" t="s">
        <v>27</v>
      </c>
      <c r="G7" s="25" t="s">
        <v>27</v>
      </c>
      <c r="H7" s="25" t="s">
        <v>25</v>
      </c>
      <c r="I7" s="25">
        <v>35.299999999999997</v>
      </c>
      <c r="J7" s="25" t="s">
        <v>26</v>
      </c>
      <c r="K7" s="26" t="s">
        <v>27</v>
      </c>
    </row>
    <row r="8" spans="1:11" s="6" customFormat="1" ht="43.2">
      <c r="A8" s="4" t="s">
        <v>59</v>
      </c>
      <c r="B8" s="11" t="s">
        <v>15</v>
      </c>
      <c r="C8" s="5">
        <f>(941991.61+196316.05)/1000</f>
        <v>1138.3076599999999</v>
      </c>
      <c r="D8" s="11" t="s">
        <v>31</v>
      </c>
      <c r="E8" s="11">
        <v>48.3</v>
      </c>
      <c r="F8" s="11" t="s">
        <v>26</v>
      </c>
      <c r="G8" s="11" t="s">
        <v>27</v>
      </c>
      <c r="H8" s="11" t="s">
        <v>27</v>
      </c>
      <c r="I8" s="11" t="s">
        <v>27</v>
      </c>
      <c r="J8" s="11" t="s">
        <v>27</v>
      </c>
      <c r="K8" s="12" t="s">
        <v>27</v>
      </c>
    </row>
    <row r="9" spans="1:11" s="6" customFormat="1" ht="28.8" customHeight="1">
      <c r="A9" s="47" t="s">
        <v>35</v>
      </c>
      <c r="B9" s="41" t="s">
        <v>15</v>
      </c>
      <c r="C9" s="45">
        <f>(764640.28+140375.07+90041.13)/1000</f>
        <v>995.05648000000008</v>
      </c>
      <c r="D9" s="11" t="s">
        <v>25</v>
      </c>
      <c r="E9" s="11">
        <v>30.4</v>
      </c>
      <c r="F9" s="11" t="s">
        <v>26</v>
      </c>
      <c r="G9" s="14" t="s">
        <v>27</v>
      </c>
      <c r="H9" s="14" t="s">
        <v>27</v>
      </c>
      <c r="I9" s="14" t="s">
        <v>27</v>
      </c>
      <c r="J9" s="14" t="s">
        <v>27</v>
      </c>
      <c r="K9" s="24" t="s">
        <v>27</v>
      </c>
    </row>
    <row r="10" spans="1:11" s="6" customFormat="1" ht="43.2">
      <c r="A10" s="48"/>
      <c r="B10" s="42"/>
      <c r="C10" s="46"/>
      <c r="D10" s="11" t="s">
        <v>31</v>
      </c>
      <c r="E10" s="11">
        <v>49.4</v>
      </c>
      <c r="F10" s="11" t="s">
        <v>26</v>
      </c>
      <c r="G10" s="11" t="s">
        <v>27</v>
      </c>
      <c r="H10" s="14" t="s">
        <v>27</v>
      </c>
      <c r="I10" s="14" t="s">
        <v>27</v>
      </c>
      <c r="J10" s="14" t="s">
        <v>27</v>
      </c>
      <c r="K10" s="24" t="s">
        <v>27</v>
      </c>
    </row>
    <row r="11" spans="1:11" s="6" customFormat="1" ht="43.2">
      <c r="A11" s="11" t="s">
        <v>49</v>
      </c>
      <c r="B11" s="11"/>
      <c r="C11" s="5">
        <f>419175.2/1000</f>
        <v>419.17520000000002</v>
      </c>
      <c r="D11" s="11" t="s">
        <v>31</v>
      </c>
      <c r="E11" s="11">
        <v>49.4</v>
      </c>
      <c r="F11" s="11" t="s">
        <v>26</v>
      </c>
      <c r="G11" s="11" t="s">
        <v>27</v>
      </c>
      <c r="H11" s="11" t="s">
        <v>27</v>
      </c>
      <c r="I11" s="11" t="s">
        <v>27</v>
      </c>
      <c r="J11" s="11" t="s">
        <v>27</v>
      </c>
      <c r="K11" s="12" t="s">
        <v>27</v>
      </c>
    </row>
    <row r="12" spans="1:11" s="6" customFormat="1" ht="20.399999999999999" customHeight="1">
      <c r="A12" s="47" t="s">
        <v>10</v>
      </c>
      <c r="B12" s="41" t="s">
        <v>18</v>
      </c>
      <c r="C12" s="45">
        <f>(1312367.77+451.32+270520.35+36040)/1000</f>
        <v>1619.3794399999999</v>
      </c>
      <c r="D12" s="11" t="s">
        <v>25</v>
      </c>
      <c r="E12" s="11">
        <v>54.4</v>
      </c>
      <c r="F12" s="11" t="s">
        <v>26</v>
      </c>
      <c r="G12" s="41" t="s">
        <v>27</v>
      </c>
      <c r="H12" s="41" t="s">
        <v>27</v>
      </c>
      <c r="I12" s="41" t="s">
        <v>27</v>
      </c>
      <c r="J12" s="41" t="s">
        <v>27</v>
      </c>
      <c r="K12" s="43" t="s">
        <v>27</v>
      </c>
    </row>
    <row r="13" spans="1:11" s="6" customFormat="1" ht="19.2" customHeight="1">
      <c r="A13" s="49"/>
      <c r="B13" s="50"/>
      <c r="C13" s="51"/>
      <c r="D13" s="11" t="s">
        <v>25</v>
      </c>
      <c r="E13" s="11">
        <v>29.9</v>
      </c>
      <c r="F13" s="11" t="s">
        <v>26</v>
      </c>
      <c r="G13" s="50"/>
      <c r="H13" s="50"/>
      <c r="I13" s="50"/>
      <c r="J13" s="50"/>
      <c r="K13" s="52"/>
    </row>
    <row r="14" spans="1:11" s="6" customFormat="1">
      <c r="A14" s="49"/>
      <c r="B14" s="50"/>
      <c r="C14" s="51"/>
      <c r="D14" s="11" t="s">
        <v>34</v>
      </c>
      <c r="E14" s="11">
        <v>32</v>
      </c>
      <c r="F14" s="11" t="s">
        <v>26</v>
      </c>
      <c r="G14" s="50"/>
      <c r="H14" s="50"/>
      <c r="I14" s="50"/>
      <c r="J14" s="50"/>
      <c r="K14" s="52"/>
    </row>
    <row r="15" spans="1:11" s="6" customFormat="1">
      <c r="A15" s="48"/>
      <c r="B15" s="42"/>
      <c r="C15" s="46"/>
      <c r="D15" s="11" t="s">
        <v>29</v>
      </c>
      <c r="E15" s="11">
        <v>32</v>
      </c>
      <c r="F15" s="11" t="s">
        <v>26</v>
      </c>
      <c r="G15" s="42"/>
      <c r="H15" s="42"/>
      <c r="I15" s="42"/>
      <c r="J15" s="42"/>
      <c r="K15" s="44"/>
    </row>
    <row r="16" spans="1:11" s="6" customFormat="1" ht="18.75" customHeight="1">
      <c r="A16" s="41" t="s">
        <v>7</v>
      </c>
      <c r="B16" s="41"/>
      <c r="C16" s="45">
        <f>(491719.26+275689.65+20480.03+50000)/1000</f>
        <v>837.88894000000005</v>
      </c>
      <c r="D16" s="11" t="s">
        <v>25</v>
      </c>
      <c r="E16" s="11">
        <v>51.8</v>
      </c>
      <c r="F16" s="11" t="s">
        <v>26</v>
      </c>
      <c r="G16" s="41" t="s">
        <v>54</v>
      </c>
      <c r="H16" s="11" t="s">
        <v>25</v>
      </c>
      <c r="I16" s="11">
        <v>54.4</v>
      </c>
      <c r="J16" s="11" t="s">
        <v>26</v>
      </c>
      <c r="K16" s="43" t="s">
        <v>27</v>
      </c>
    </row>
    <row r="17" spans="1:11" s="6" customFormat="1">
      <c r="A17" s="42"/>
      <c r="B17" s="42"/>
      <c r="C17" s="46"/>
      <c r="D17" s="11" t="s">
        <v>34</v>
      </c>
      <c r="E17" s="11">
        <v>32.799999999999997</v>
      </c>
      <c r="F17" s="11" t="s">
        <v>26</v>
      </c>
      <c r="G17" s="42"/>
      <c r="H17" s="8" t="s">
        <v>29</v>
      </c>
      <c r="I17" s="8">
        <v>32.799999999999997</v>
      </c>
      <c r="J17" s="11" t="s">
        <v>26</v>
      </c>
      <c r="K17" s="44"/>
    </row>
    <row r="18" spans="1:11" s="6" customFormat="1">
      <c r="A18" s="11" t="s">
        <v>8</v>
      </c>
      <c r="B18" s="11"/>
      <c r="C18" s="5" t="s">
        <v>27</v>
      </c>
      <c r="D18" s="11" t="s">
        <v>27</v>
      </c>
      <c r="E18" s="11" t="s">
        <v>27</v>
      </c>
      <c r="F18" s="11" t="s">
        <v>27</v>
      </c>
      <c r="G18" s="11" t="s">
        <v>27</v>
      </c>
      <c r="H18" s="11" t="s">
        <v>25</v>
      </c>
      <c r="I18" s="11">
        <v>54.4</v>
      </c>
      <c r="J18" s="11" t="s">
        <v>26</v>
      </c>
      <c r="K18" s="12" t="s">
        <v>27</v>
      </c>
    </row>
    <row r="19" spans="1:11" s="6" customFormat="1" ht="43.2" customHeight="1">
      <c r="A19" s="47" t="s">
        <v>45</v>
      </c>
      <c r="B19" s="41" t="s">
        <v>24</v>
      </c>
      <c r="C19" s="45">
        <f>(844260.19+3000+74000+187997.37)/1000</f>
        <v>1109.25756</v>
      </c>
      <c r="D19" s="11" t="s">
        <v>31</v>
      </c>
      <c r="E19" s="11">
        <v>46.2</v>
      </c>
      <c r="F19" s="11" t="s">
        <v>26</v>
      </c>
      <c r="G19" s="41" t="s">
        <v>53</v>
      </c>
      <c r="H19" s="41" t="s">
        <v>27</v>
      </c>
      <c r="I19" s="41" t="s">
        <v>27</v>
      </c>
      <c r="J19" s="41" t="s">
        <v>27</v>
      </c>
      <c r="K19" s="43" t="s">
        <v>27</v>
      </c>
    </row>
    <row r="20" spans="1:11" s="6" customFormat="1">
      <c r="A20" s="49"/>
      <c r="B20" s="50"/>
      <c r="C20" s="51"/>
      <c r="D20" s="11" t="s">
        <v>25</v>
      </c>
      <c r="E20" s="11">
        <v>42.4</v>
      </c>
      <c r="F20" s="11" t="s">
        <v>26</v>
      </c>
      <c r="G20" s="50"/>
      <c r="H20" s="50"/>
      <c r="I20" s="50"/>
      <c r="J20" s="50"/>
      <c r="K20" s="52"/>
    </row>
    <row r="21" spans="1:11" s="6" customFormat="1" ht="43.2">
      <c r="A21" s="49"/>
      <c r="B21" s="50"/>
      <c r="C21" s="51"/>
      <c r="D21" s="11" t="s">
        <v>28</v>
      </c>
      <c r="E21" s="11">
        <v>55.5</v>
      </c>
      <c r="F21" s="11" t="s">
        <v>26</v>
      </c>
      <c r="G21" s="50"/>
      <c r="H21" s="50"/>
      <c r="I21" s="50"/>
      <c r="J21" s="50"/>
      <c r="K21" s="52"/>
    </row>
    <row r="22" spans="1:11" s="6" customFormat="1" ht="43.2">
      <c r="A22" s="49"/>
      <c r="B22" s="50"/>
      <c r="C22" s="51"/>
      <c r="D22" s="11" t="s">
        <v>46</v>
      </c>
      <c r="E22" s="11">
        <v>60.5</v>
      </c>
      <c r="F22" s="11" t="s">
        <v>26</v>
      </c>
      <c r="G22" s="42"/>
      <c r="H22" s="42"/>
      <c r="I22" s="42"/>
      <c r="J22" s="42"/>
      <c r="K22" s="44"/>
    </row>
    <row r="23" spans="1:11" s="6" customFormat="1" ht="43.2">
      <c r="A23" s="49"/>
      <c r="B23" s="50"/>
      <c r="C23" s="51"/>
      <c r="D23" s="11" t="s">
        <v>31</v>
      </c>
      <c r="E23" s="11">
        <v>44.8</v>
      </c>
      <c r="F23" s="11" t="s">
        <v>26</v>
      </c>
      <c r="G23" s="15"/>
      <c r="H23" s="15"/>
      <c r="I23" s="15"/>
      <c r="J23" s="15"/>
      <c r="K23" s="18"/>
    </row>
    <row r="24" spans="1:11" s="6" customFormat="1" ht="43.2">
      <c r="A24" s="48"/>
      <c r="B24" s="42"/>
      <c r="C24" s="46"/>
      <c r="D24" s="11" t="s">
        <v>31</v>
      </c>
      <c r="E24" s="11">
        <v>40.9</v>
      </c>
      <c r="F24" s="11" t="s">
        <v>26</v>
      </c>
      <c r="G24" s="15"/>
      <c r="H24" s="15"/>
      <c r="I24" s="15"/>
      <c r="J24" s="15"/>
      <c r="K24" s="18"/>
    </row>
    <row r="25" spans="1:11" s="6" customFormat="1">
      <c r="A25" s="41" t="s">
        <v>7</v>
      </c>
      <c r="B25" s="41"/>
      <c r="C25" s="45">
        <f>(885304.45+1000+473000)/1000</f>
        <v>1359.3044499999999</v>
      </c>
      <c r="D25" s="11" t="s">
        <v>25</v>
      </c>
      <c r="E25" s="11">
        <v>47.7</v>
      </c>
      <c r="F25" s="11" t="s">
        <v>26</v>
      </c>
      <c r="G25" s="41" t="s">
        <v>27</v>
      </c>
      <c r="H25" s="41" t="s">
        <v>27</v>
      </c>
      <c r="I25" s="41" t="s">
        <v>27</v>
      </c>
      <c r="J25" s="41" t="s">
        <v>27</v>
      </c>
      <c r="K25" s="43" t="s">
        <v>27</v>
      </c>
    </row>
    <row r="26" spans="1:11" s="6" customFormat="1" ht="43.2">
      <c r="A26" s="50"/>
      <c r="B26" s="50"/>
      <c r="C26" s="51"/>
      <c r="D26" s="11" t="s">
        <v>31</v>
      </c>
      <c r="E26" s="11">
        <v>46.2</v>
      </c>
      <c r="F26" s="11" t="s">
        <v>26</v>
      </c>
      <c r="G26" s="50"/>
      <c r="H26" s="50"/>
      <c r="I26" s="50"/>
      <c r="J26" s="50"/>
      <c r="K26" s="52"/>
    </row>
    <row r="27" spans="1:11" s="6" customFormat="1" ht="43.2">
      <c r="A27" s="50"/>
      <c r="B27" s="50"/>
      <c r="C27" s="51"/>
      <c r="D27" s="11" t="s">
        <v>28</v>
      </c>
      <c r="E27" s="11">
        <v>55.5</v>
      </c>
      <c r="F27" s="11" t="s">
        <v>26</v>
      </c>
      <c r="G27" s="50"/>
      <c r="H27" s="50"/>
      <c r="I27" s="50"/>
      <c r="J27" s="50"/>
      <c r="K27" s="52"/>
    </row>
    <row r="28" spans="1:11" s="6" customFormat="1" ht="43.2">
      <c r="A28" s="42"/>
      <c r="B28" s="42"/>
      <c r="C28" s="46"/>
      <c r="D28" s="11" t="s">
        <v>47</v>
      </c>
      <c r="E28" s="11">
        <v>60.5</v>
      </c>
      <c r="F28" s="11" t="s">
        <v>26</v>
      </c>
      <c r="G28" s="42"/>
      <c r="H28" s="42"/>
      <c r="I28" s="42"/>
      <c r="J28" s="42"/>
      <c r="K28" s="44"/>
    </row>
    <row r="29" spans="1:11" s="6" customFormat="1" ht="43.2">
      <c r="A29" s="41" t="s">
        <v>8</v>
      </c>
      <c r="B29" s="41"/>
      <c r="C29" s="45" t="s">
        <v>27</v>
      </c>
      <c r="D29" s="11" t="s">
        <v>31</v>
      </c>
      <c r="E29" s="10">
        <v>40.9</v>
      </c>
      <c r="F29" s="11" t="s">
        <v>26</v>
      </c>
      <c r="G29" s="41" t="s">
        <v>27</v>
      </c>
      <c r="H29" s="41" t="s">
        <v>27</v>
      </c>
      <c r="I29" s="41" t="s">
        <v>27</v>
      </c>
      <c r="J29" s="41" t="s">
        <v>27</v>
      </c>
      <c r="K29" s="43" t="s">
        <v>27</v>
      </c>
    </row>
    <row r="30" spans="1:11" s="6" customFormat="1" ht="43.2">
      <c r="A30" s="50"/>
      <c r="B30" s="50"/>
      <c r="C30" s="51"/>
      <c r="D30" s="11" t="s">
        <v>28</v>
      </c>
      <c r="E30" s="11">
        <v>55.5</v>
      </c>
      <c r="F30" s="11" t="s">
        <v>26</v>
      </c>
      <c r="G30" s="50"/>
      <c r="H30" s="50"/>
      <c r="I30" s="50"/>
      <c r="J30" s="50"/>
      <c r="K30" s="52"/>
    </row>
    <row r="31" spans="1:11" s="6" customFormat="1" ht="43.2">
      <c r="A31" s="42"/>
      <c r="B31" s="42"/>
      <c r="C31" s="46"/>
      <c r="D31" s="11" t="s">
        <v>31</v>
      </c>
      <c r="E31" s="10">
        <v>44.8</v>
      </c>
      <c r="F31" s="11" t="s">
        <v>26</v>
      </c>
      <c r="G31" s="42"/>
      <c r="H31" s="42"/>
      <c r="I31" s="42"/>
      <c r="J31" s="42"/>
      <c r="K31" s="44"/>
    </row>
    <row r="32" spans="1:11" s="6" customFormat="1" ht="45" customHeight="1">
      <c r="A32" s="13" t="s">
        <v>13</v>
      </c>
      <c r="B32" s="14" t="s">
        <v>11</v>
      </c>
      <c r="C32" s="17">
        <f>(993929.58+4888.82+191803.92+268842.54+9552.52+19910.46)/1000</f>
        <v>1488.9278399999998</v>
      </c>
      <c r="D32" s="11" t="s">
        <v>25</v>
      </c>
      <c r="E32" s="11">
        <v>33.700000000000003</v>
      </c>
      <c r="F32" s="11" t="s">
        <v>26</v>
      </c>
      <c r="G32" s="14" t="s">
        <v>52</v>
      </c>
      <c r="H32" s="14" t="s">
        <v>25</v>
      </c>
      <c r="I32" s="22">
        <v>44</v>
      </c>
      <c r="J32" s="14" t="s">
        <v>26</v>
      </c>
      <c r="K32" s="12" t="s">
        <v>27</v>
      </c>
    </row>
    <row r="33" spans="1:11" s="6" customFormat="1" ht="30" customHeight="1">
      <c r="A33" s="41" t="s">
        <v>7</v>
      </c>
      <c r="B33" s="41"/>
      <c r="C33" s="45">
        <f>(743268.36+17065.81)/1000</f>
        <v>760.33417000000009</v>
      </c>
      <c r="D33" s="11" t="s">
        <v>29</v>
      </c>
      <c r="E33" s="11">
        <v>400</v>
      </c>
      <c r="F33" s="11" t="s">
        <v>26</v>
      </c>
      <c r="G33" s="11" t="s">
        <v>27</v>
      </c>
      <c r="H33" s="41" t="s">
        <v>25</v>
      </c>
      <c r="I33" s="53">
        <v>44</v>
      </c>
      <c r="J33" s="41" t="s">
        <v>26</v>
      </c>
      <c r="K33" s="43" t="s">
        <v>27</v>
      </c>
    </row>
    <row r="34" spans="1:11" s="6" customFormat="1">
      <c r="A34" s="42"/>
      <c r="B34" s="42"/>
      <c r="C34" s="46"/>
      <c r="D34" s="11" t="s">
        <v>30</v>
      </c>
      <c r="E34" s="11">
        <v>69.8</v>
      </c>
      <c r="F34" s="11" t="s">
        <v>26</v>
      </c>
      <c r="G34" s="11" t="s">
        <v>27</v>
      </c>
      <c r="H34" s="42"/>
      <c r="I34" s="54"/>
      <c r="J34" s="42"/>
      <c r="K34" s="44"/>
    </row>
    <row r="35" spans="1:11" s="6" customFormat="1" ht="49.8" customHeight="1">
      <c r="A35" s="4" t="s">
        <v>14</v>
      </c>
      <c r="B35" s="11" t="s">
        <v>15</v>
      </c>
      <c r="C35" s="5">
        <f>(910083.22+184828.04)/1000</f>
        <v>1094.9112600000001</v>
      </c>
      <c r="D35" s="11" t="s">
        <v>25</v>
      </c>
      <c r="E35" s="11">
        <v>64.7</v>
      </c>
      <c r="F35" s="11" t="s">
        <v>26</v>
      </c>
      <c r="G35" s="11" t="s">
        <v>51</v>
      </c>
      <c r="H35" s="11" t="s">
        <v>27</v>
      </c>
      <c r="I35" s="11" t="s">
        <v>27</v>
      </c>
      <c r="J35" s="11" t="s">
        <v>27</v>
      </c>
      <c r="K35" s="12" t="s">
        <v>27</v>
      </c>
    </row>
    <row r="36" spans="1:11" s="6" customFormat="1" ht="22.8" customHeight="1">
      <c r="A36" s="9" t="s">
        <v>7</v>
      </c>
      <c r="B36" s="11"/>
      <c r="C36" s="5">
        <f>848042.58/1000</f>
        <v>848.04257999999993</v>
      </c>
      <c r="D36" s="11" t="s">
        <v>27</v>
      </c>
      <c r="E36" s="11" t="s">
        <v>27</v>
      </c>
      <c r="F36" s="11" t="s">
        <v>27</v>
      </c>
      <c r="G36" s="11" t="s">
        <v>27</v>
      </c>
      <c r="H36" s="11" t="s">
        <v>25</v>
      </c>
      <c r="I36" s="11">
        <v>64.7</v>
      </c>
      <c r="J36" s="11" t="s">
        <v>26</v>
      </c>
      <c r="K36" s="12" t="s">
        <v>27</v>
      </c>
    </row>
    <row r="37" spans="1:11" s="6" customFormat="1" ht="31.5" customHeight="1">
      <c r="A37" s="47" t="s">
        <v>16</v>
      </c>
      <c r="B37" s="41" t="s">
        <v>37</v>
      </c>
      <c r="C37" s="45">
        <f>(1448116.27+1472.47+258589.07+29789.72)/1000</f>
        <v>1737.9675300000001</v>
      </c>
      <c r="D37" s="11" t="s">
        <v>25</v>
      </c>
      <c r="E37" s="11">
        <v>65.099999999999994</v>
      </c>
      <c r="F37" s="11" t="s">
        <v>26</v>
      </c>
      <c r="G37" s="23" t="s">
        <v>38</v>
      </c>
      <c r="H37" s="41" t="s">
        <v>29</v>
      </c>
      <c r="I37" s="53">
        <v>46</v>
      </c>
      <c r="J37" s="41" t="s">
        <v>26</v>
      </c>
      <c r="K37" s="43" t="s">
        <v>27</v>
      </c>
    </row>
    <row r="38" spans="1:11" s="6" customFormat="1" ht="33.6" customHeight="1">
      <c r="A38" s="48"/>
      <c r="B38" s="42"/>
      <c r="C38" s="46"/>
      <c r="D38" s="11" t="s">
        <v>34</v>
      </c>
      <c r="E38" s="10">
        <v>27</v>
      </c>
      <c r="F38" s="11" t="s">
        <v>26</v>
      </c>
      <c r="G38" s="23" t="s">
        <v>50</v>
      </c>
      <c r="H38" s="42"/>
      <c r="I38" s="54"/>
      <c r="J38" s="42"/>
      <c r="K38" s="44"/>
    </row>
    <row r="39" spans="1:11" s="6" customFormat="1" ht="51.6" customHeight="1">
      <c r="A39" s="47" t="s">
        <v>39</v>
      </c>
      <c r="B39" s="41" t="s">
        <v>40</v>
      </c>
      <c r="C39" s="45">
        <f>(1039972.66+234477.47)/1000</f>
        <v>1274.4501300000002</v>
      </c>
      <c r="D39" s="11" t="s">
        <v>31</v>
      </c>
      <c r="E39" s="11">
        <v>44.7</v>
      </c>
      <c r="F39" s="11" t="s">
        <v>26</v>
      </c>
      <c r="G39" s="57" t="s">
        <v>27</v>
      </c>
      <c r="H39" s="57" t="s">
        <v>27</v>
      </c>
      <c r="I39" s="57" t="s">
        <v>27</v>
      </c>
      <c r="J39" s="57" t="s">
        <v>27</v>
      </c>
      <c r="K39" s="64" t="s">
        <v>27</v>
      </c>
    </row>
    <row r="40" spans="1:11" s="6" customFormat="1" ht="18.600000000000001" customHeight="1">
      <c r="A40" s="49"/>
      <c r="B40" s="50"/>
      <c r="C40" s="51"/>
      <c r="D40" s="11" t="s">
        <v>25</v>
      </c>
      <c r="E40" s="11">
        <v>49.5</v>
      </c>
      <c r="F40" s="11" t="s">
        <v>26</v>
      </c>
      <c r="G40" s="57"/>
      <c r="H40" s="57"/>
      <c r="I40" s="57"/>
      <c r="J40" s="57"/>
      <c r="K40" s="64"/>
    </row>
    <row r="41" spans="1:11" s="6" customFormat="1" ht="18.600000000000001" customHeight="1">
      <c r="A41" s="49"/>
      <c r="B41" s="42"/>
      <c r="C41" s="46"/>
      <c r="D41" s="11" t="s">
        <v>25</v>
      </c>
      <c r="E41" s="11">
        <v>36.9</v>
      </c>
      <c r="F41" s="11" t="s">
        <v>26</v>
      </c>
      <c r="G41" s="57"/>
      <c r="H41" s="57"/>
      <c r="I41" s="57"/>
      <c r="J41" s="57"/>
      <c r="K41" s="64"/>
    </row>
    <row r="42" spans="1:11" s="6" customFormat="1" ht="32.4" customHeight="1">
      <c r="A42" s="9" t="s">
        <v>7</v>
      </c>
      <c r="B42" s="23"/>
      <c r="C42" s="17">
        <f>(888985.02)/1000</f>
        <v>888.98501999999996</v>
      </c>
      <c r="D42" s="11" t="s">
        <v>27</v>
      </c>
      <c r="E42" s="11" t="s">
        <v>27</v>
      </c>
      <c r="F42" s="11" t="s">
        <v>27</v>
      </c>
      <c r="G42" s="39" t="s">
        <v>73</v>
      </c>
      <c r="H42" s="16" t="s">
        <v>25</v>
      </c>
      <c r="I42" s="16">
        <v>36.9</v>
      </c>
      <c r="J42" s="16" t="s">
        <v>26</v>
      </c>
      <c r="K42" s="24" t="s">
        <v>27</v>
      </c>
    </row>
    <row r="43" spans="1:11" s="6" customFormat="1" ht="28.8">
      <c r="A43" s="4" t="s">
        <v>60</v>
      </c>
      <c r="B43" s="28" t="s">
        <v>12</v>
      </c>
      <c r="C43" s="5">
        <f>(1110205.36+205271.77)/1000</f>
        <v>1315.4771300000002</v>
      </c>
      <c r="D43" s="28" t="s">
        <v>27</v>
      </c>
      <c r="E43" s="28" t="s">
        <v>27</v>
      </c>
      <c r="F43" s="28" t="s">
        <v>27</v>
      </c>
      <c r="G43" s="28" t="s">
        <v>27</v>
      </c>
      <c r="H43" s="28" t="s">
        <v>25</v>
      </c>
      <c r="I43" s="28">
        <v>21.6</v>
      </c>
      <c r="J43" s="28" t="s">
        <v>26</v>
      </c>
      <c r="K43" s="29" t="s">
        <v>27</v>
      </c>
    </row>
    <row r="44" spans="1:11" s="6" customFormat="1" ht="43.2">
      <c r="A44" s="41" t="s">
        <v>7</v>
      </c>
      <c r="B44" s="41"/>
      <c r="C44" s="45">
        <f>(795279.96)/1000</f>
        <v>795.27995999999996</v>
      </c>
      <c r="D44" s="28" t="s">
        <v>28</v>
      </c>
      <c r="E44" s="28">
        <v>40.4</v>
      </c>
      <c r="F44" s="28" t="s">
        <v>26</v>
      </c>
      <c r="G44" s="41" t="s">
        <v>27</v>
      </c>
      <c r="H44" s="41" t="s">
        <v>27</v>
      </c>
      <c r="I44" s="41" t="s">
        <v>27</v>
      </c>
      <c r="J44" s="41" t="s">
        <v>27</v>
      </c>
      <c r="K44" s="43" t="s">
        <v>27</v>
      </c>
    </row>
    <row r="45" spans="1:11" s="6" customFormat="1" ht="43.2">
      <c r="A45" s="42"/>
      <c r="B45" s="42"/>
      <c r="C45" s="46"/>
      <c r="D45" s="28" t="s">
        <v>69</v>
      </c>
      <c r="E45" s="10">
        <v>51</v>
      </c>
      <c r="F45" s="28" t="s">
        <v>26</v>
      </c>
      <c r="G45" s="42"/>
      <c r="H45" s="42"/>
      <c r="I45" s="42"/>
      <c r="J45" s="42"/>
      <c r="K45" s="44"/>
    </row>
    <row r="46" spans="1:11" s="6" customFormat="1">
      <c r="A46" s="28" t="s">
        <v>9</v>
      </c>
      <c r="B46" s="28"/>
      <c r="C46" s="5" t="s">
        <v>27</v>
      </c>
      <c r="D46" s="28" t="s">
        <v>27</v>
      </c>
      <c r="E46" s="28" t="s">
        <v>27</v>
      </c>
      <c r="F46" s="28" t="s">
        <v>27</v>
      </c>
      <c r="G46" s="28" t="s">
        <v>27</v>
      </c>
      <c r="H46" s="28" t="s">
        <v>25</v>
      </c>
      <c r="I46" s="28">
        <v>21.6</v>
      </c>
      <c r="J46" s="28" t="s">
        <v>26</v>
      </c>
      <c r="K46" s="8" t="s">
        <v>27</v>
      </c>
    </row>
    <row r="47" spans="1:11" s="6" customFormat="1" ht="43.2">
      <c r="A47" s="21" t="s">
        <v>66</v>
      </c>
      <c r="B47" s="23" t="s">
        <v>67</v>
      </c>
      <c r="C47" s="20">
        <f>(1101562.47+239385.74)/1000</f>
        <v>1340.94821</v>
      </c>
      <c r="D47" s="25" t="s">
        <v>25</v>
      </c>
      <c r="E47" s="25">
        <v>53.3</v>
      </c>
      <c r="F47" s="25" t="s">
        <v>26</v>
      </c>
      <c r="G47" s="19" t="s">
        <v>68</v>
      </c>
      <c r="H47" s="19" t="s">
        <v>27</v>
      </c>
      <c r="I47" s="25" t="s">
        <v>27</v>
      </c>
      <c r="J47" s="25" t="s">
        <v>27</v>
      </c>
      <c r="K47" s="26" t="s">
        <v>27</v>
      </c>
    </row>
    <row r="48" spans="1:11" s="6" customFormat="1" ht="43.2">
      <c r="A48" s="47" t="s">
        <v>17</v>
      </c>
      <c r="B48" s="41" t="s">
        <v>15</v>
      </c>
      <c r="C48" s="45">
        <f>(890119.42+74059.34+277593.99+9504+31958.51+188209.85+800000+77000)/1000</f>
        <v>2348.4451100000001</v>
      </c>
      <c r="D48" s="11" t="s">
        <v>31</v>
      </c>
      <c r="E48" s="11">
        <v>51.9</v>
      </c>
      <c r="F48" s="11" t="s">
        <v>26</v>
      </c>
      <c r="G48" s="41" t="s">
        <v>27</v>
      </c>
      <c r="H48" s="41" t="s">
        <v>27</v>
      </c>
      <c r="I48" s="41" t="s">
        <v>27</v>
      </c>
      <c r="J48" s="41" t="s">
        <v>27</v>
      </c>
      <c r="K48" s="43" t="s">
        <v>27</v>
      </c>
    </row>
    <row r="49" spans="1:11" s="6" customFormat="1">
      <c r="A49" s="49"/>
      <c r="B49" s="50"/>
      <c r="C49" s="51"/>
      <c r="D49" s="11" t="s">
        <v>25</v>
      </c>
      <c r="E49" s="11">
        <v>30.9</v>
      </c>
      <c r="F49" s="11" t="s">
        <v>26</v>
      </c>
      <c r="G49" s="50"/>
      <c r="H49" s="50"/>
      <c r="I49" s="50"/>
      <c r="J49" s="50"/>
      <c r="K49" s="52"/>
    </row>
    <row r="50" spans="1:11" s="6" customFormat="1">
      <c r="A50" s="49"/>
      <c r="B50" s="50"/>
      <c r="C50" s="51"/>
      <c r="D50" s="11" t="s">
        <v>25</v>
      </c>
      <c r="E50" s="11">
        <v>75.2</v>
      </c>
      <c r="F50" s="11" t="s">
        <v>26</v>
      </c>
      <c r="G50" s="50"/>
      <c r="H50" s="50"/>
      <c r="I50" s="50"/>
      <c r="J50" s="50"/>
      <c r="K50" s="52"/>
    </row>
    <row r="51" spans="1:11" s="6" customFormat="1">
      <c r="A51" s="49"/>
      <c r="B51" s="50"/>
      <c r="C51" s="51"/>
      <c r="D51" s="11" t="s">
        <v>29</v>
      </c>
      <c r="E51" s="11">
        <v>500</v>
      </c>
      <c r="F51" s="11" t="s">
        <v>26</v>
      </c>
      <c r="G51" s="50"/>
      <c r="H51" s="50"/>
      <c r="I51" s="50"/>
      <c r="J51" s="50"/>
      <c r="K51" s="52"/>
    </row>
    <row r="52" spans="1:11" s="6" customFormat="1">
      <c r="A52" s="48"/>
      <c r="B52" s="42"/>
      <c r="C52" s="46"/>
      <c r="D52" s="11" t="s">
        <v>32</v>
      </c>
      <c r="E52" s="11">
        <v>17</v>
      </c>
      <c r="F52" s="11" t="s">
        <v>26</v>
      </c>
      <c r="G52" s="42"/>
      <c r="H52" s="42"/>
      <c r="I52" s="42"/>
      <c r="J52" s="42"/>
      <c r="K52" s="44"/>
    </row>
    <row r="53" spans="1:11" s="6" customFormat="1" ht="31.2" customHeight="1">
      <c r="A53" s="47" t="s">
        <v>19</v>
      </c>
      <c r="B53" s="41" t="s">
        <v>44</v>
      </c>
      <c r="C53" s="45">
        <f>(918087.73+74328.7+249335.34+179499.82+42945.32+140000)/1000</f>
        <v>1604.1969100000001</v>
      </c>
      <c r="D53" s="11" t="s">
        <v>25</v>
      </c>
      <c r="E53" s="11">
        <v>43.8</v>
      </c>
      <c r="F53" s="11" t="s">
        <v>26</v>
      </c>
      <c r="G53" s="41" t="s">
        <v>27</v>
      </c>
      <c r="H53" s="50" t="s">
        <v>27</v>
      </c>
      <c r="I53" s="41" t="s">
        <v>27</v>
      </c>
      <c r="J53" s="41" t="s">
        <v>27</v>
      </c>
      <c r="K53" s="43" t="s">
        <v>27</v>
      </c>
    </row>
    <row r="54" spans="1:11" s="6" customFormat="1">
      <c r="A54" s="48"/>
      <c r="B54" s="42"/>
      <c r="C54" s="46"/>
      <c r="D54" s="11" t="s">
        <v>25</v>
      </c>
      <c r="E54" s="11">
        <v>40.799999999999997</v>
      </c>
      <c r="F54" s="11" t="s">
        <v>26</v>
      </c>
      <c r="G54" s="42"/>
      <c r="H54" s="42"/>
      <c r="I54" s="42"/>
      <c r="J54" s="42"/>
      <c r="K54" s="44"/>
    </row>
    <row r="55" spans="1:11" s="6" customFormat="1" ht="43.2">
      <c r="A55" s="47" t="s">
        <v>20</v>
      </c>
      <c r="B55" s="41" t="s">
        <v>11</v>
      </c>
      <c r="C55" s="45">
        <f>(975836.49+327.33+219235.56+210634.95+9504+27588.94+89631.39)/1000</f>
        <v>1532.7586599999997</v>
      </c>
      <c r="D55" s="11" t="s">
        <v>28</v>
      </c>
      <c r="E55" s="11">
        <v>52.9</v>
      </c>
      <c r="F55" s="11" t="s">
        <v>26</v>
      </c>
      <c r="G55" s="41" t="s">
        <v>27</v>
      </c>
      <c r="H55" s="41" t="s">
        <v>25</v>
      </c>
      <c r="I55" s="41">
        <v>52.6</v>
      </c>
      <c r="J55" s="41" t="s">
        <v>26</v>
      </c>
      <c r="K55" s="43" t="s">
        <v>27</v>
      </c>
    </row>
    <row r="56" spans="1:11" s="6" customFormat="1">
      <c r="A56" s="49"/>
      <c r="B56" s="50"/>
      <c r="C56" s="51"/>
      <c r="D56" s="11" t="s">
        <v>29</v>
      </c>
      <c r="E56" s="11">
        <v>520</v>
      </c>
      <c r="F56" s="11" t="s">
        <v>26</v>
      </c>
      <c r="G56" s="50"/>
      <c r="H56" s="50"/>
      <c r="I56" s="50"/>
      <c r="J56" s="50"/>
      <c r="K56" s="52"/>
    </row>
    <row r="57" spans="1:11" s="6" customFormat="1">
      <c r="A57" s="48"/>
      <c r="B57" s="42"/>
      <c r="C57" s="46"/>
      <c r="D57" s="11" t="s">
        <v>63</v>
      </c>
      <c r="E57" s="11">
        <v>56.7</v>
      </c>
      <c r="F57" s="11" t="s">
        <v>26</v>
      </c>
      <c r="G57" s="42"/>
      <c r="H57" s="42"/>
      <c r="I57" s="42"/>
      <c r="J57" s="42"/>
      <c r="K57" s="44"/>
    </row>
    <row r="58" spans="1:11" s="6" customFormat="1">
      <c r="A58" s="47" t="s">
        <v>21</v>
      </c>
      <c r="B58" s="41" t="s">
        <v>22</v>
      </c>
      <c r="C58" s="45">
        <f>(1291474.89+270362.17)/1000</f>
        <v>1561.8370599999998</v>
      </c>
      <c r="D58" s="38" t="s">
        <v>25</v>
      </c>
      <c r="E58" s="38">
        <v>29.7</v>
      </c>
      <c r="F58" s="38" t="s">
        <v>26</v>
      </c>
      <c r="G58" s="41" t="s">
        <v>27</v>
      </c>
      <c r="H58" s="41" t="s">
        <v>27</v>
      </c>
      <c r="I58" s="41" t="s">
        <v>27</v>
      </c>
      <c r="J58" s="41" t="s">
        <v>27</v>
      </c>
      <c r="K58" s="43" t="s">
        <v>27</v>
      </c>
    </row>
    <row r="59" spans="1:11" s="6" customFormat="1">
      <c r="A59" s="49"/>
      <c r="B59" s="50"/>
      <c r="C59" s="51"/>
      <c r="D59" s="38" t="s">
        <v>25</v>
      </c>
      <c r="E59" s="38">
        <v>51.1</v>
      </c>
      <c r="F59" s="38" t="s">
        <v>26</v>
      </c>
      <c r="G59" s="50"/>
      <c r="H59" s="50"/>
      <c r="I59" s="50"/>
      <c r="J59" s="50"/>
      <c r="K59" s="52"/>
    </row>
    <row r="60" spans="1:11" s="6" customFormat="1" ht="30.6" customHeight="1">
      <c r="A60" s="48"/>
      <c r="B60" s="42"/>
      <c r="C60" s="46"/>
      <c r="D60" s="38" t="s">
        <v>25</v>
      </c>
      <c r="E60" s="38">
        <v>43.4</v>
      </c>
      <c r="F60" s="38" t="s">
        <v>26</v>
      </c>
      <c r="G60" s="42"/>
      <c r="H60" s="42"/>
      <c r="I60" s="42"/>
      <c r="J60" s="42"/>
      <c r="K60" s="44"/>
    </row>
    <row r="61" spans="1:11" s="6" customFormat="1" ht="43.2">
      <c r="A61" s="47" t="s">
        <v>23</v>
      </c>
      <c r="B61" s="41" t="s">
        <v>11</v>
      </c>
      <c r="C61" s="45">
        <f>(957671.65+128779.75+201282.57)/1000</f>
        <v>1287.73397</v>
      </c>
      <c r="D61" s="38" t="s">
        <v>31</v>
      </c>
      <c r="E61" s="38">
        <v>53.2</v>
      </c>
      <c r="F61" s="38" t="s">
        <v>26</v>
      </c>
      <c r="G61" s="41" t="s">
        <v>27</v>
      </c>
      <c r="H61" s="41" t="s">
        <v>27</v>
      </c>
      <c r="I61" s="41" t="s">
        <v>27</v>
      </c>
      <c r="J61" s="41" t="s">
        <v>27</v>
      </c>
      <c r="K61" s="43" t="s">
        <v>27</v>
      </c>
    </row>
    <row r="62" spans="1:11" s="6" customFormat="1" ht="43.2">
      <c r="A62" s="48"/>
      <c r="B62" s="42"/>
      <c r="C62" s="46"/>
      <c r="D62" s="38" t="s">
        <v>31</v>
      </c>
      <c r="E62" s="38">
        <v>71.900000000000006</v>
      </c>
      <c r="F62" s="38" t="s">
        <v>26</v>
      </c>
      <c r="G62" s="42"/>
      <c r="H62" s="42"/>
      <c r="I62" s="42"/>
      <c r="J62" s="42"/>
      <c r="K62" s="44"/>
    </row>
    <row r="63" spans="1:11" s="6" customFormat="1" ht="43.2">
      <c r="A63" s="41" t="s">
        <v>7</v>
      </c>
      <c r="B63" s="41"/>
      <c r="C63" s="45">
        <f>(473320.12+69243.09)/1000</f>
        <v>542.56320999999991</v>
      </c>
      <c r="D63" s="38" t="s">
        <v>31</v>
      </c>
      <c r="E63" s="38">
        <v>53.2</v>
      </c>
      <c r="F63" s="38" t="s">
        <v>26</v>
      </c>
      <c r="G63" s="41" t="s">
        <v>27</v>
      </c>
      <c r="H63" s="41" t="s">
        <v>27</v>
      </c>
      <c r="I63" s="41" t="s">
        <v>27</v>
      </c>
      <c r="J63" s="41" t="s">
        <v>27</v>
      </c>
      <c r="K63" s="43" t="s">
        <v>27</v>
      </c>
    </row>
    <row r="64" spans="1:11" s="6" customFormat="1" ht="43.2">
      <c r="A64" s="50"/>
      <c r="B64" s="50"/>
      <c r="C64" s="51"/>
      <c r="D64" s="38" t="s">
        <v>31</v>
      </c>
      <c r="E64" s="38">
        <v>71.900000000000006</v>
      </c>
      <c r="F64" s="38" t="s">
        <v>26</v>
      </c>
      <c r="G64" s="50"/>
      <c r="H64" s="50"/>
      <c r="I64" s="50"/>
      <c r="J64" s="50"/>
      <c r="K64" s="52"/>
    </row>
    <row r="65" spans="1:11" s="6" customFormat="1">
      <c r="A65" s="42"/>
      <c r="B65" s="42"/>
      <c r="C65" s="46"/>
      <c r="D65" s="38" t="s">
        <v>34</v>
      </c>
      <c r="E65" s="38">
        <v>23.5</v>
      </c>
      <c r="F65" s="38" t="s">
        <v>26</v>
      </c>
      <c r="G65" s="42"/>
      <c r="H65" s="42"/>
      <c r="I65" s="42"/>
      <c r="J65" s="42"/>
      <c r="K65" s="44"/>
    </row>
    <row r="66" spans="1:11" s="6" customFormat="1">
      <c r="A66" s="38" t="s">
        <v>8</v>
      </c>
      <c r="B66" s="38"/>
      <c r="C66" s="5" t="s">
        <v>27</v>
      </c>
      <c r="D66" s="38" t="s">
        <v>27</v>
      </c>
      <c r="E66" s="38" t="s">
        <v>27</v>
      </c>
      <c r="F66" s="38" t="s">
        <v>27</v>
      </c>
      <c r="G66" s="38" t="s">
        <v>27</v>
      </c>
      <c r="H66" s="38" t="s">
        <v>25</v>
      </c>
      <c r="I66" s="38">
        <v>53.2</v>
      </c>
      <c r="J66" s="38" t="s">
        <v>26</v>
      </c>
      <c r="K66" s="8" t="s">
        <v>27</v>
      </c>
    </row>
    <row r="67" spans="1:11" s="6" customFormat="1">
      <c r="A67" s="38" t="s">
        <v>9</v>
      </c>
      <c r="B67" s="38"/>
      <c r="C67" s="5" t="s">
        <v>27</v>
      </c>
      <c r="D67" s="38" t="s">
        <v>27</v>
      </c>
      <c r="E67" s="38" t="s">
        <v>27</v>
      </c>
      <c r="F67" s="38" t="s">
        <v>27</v>
      </c>
      <c r="G67" s="38" t="s">
        <v>27</v>
      </c>
      <c r="H67" s="38" t="s">
        <v>25</v>
      </c>
      <c r="I67" s="38">
        <v>53.2</v>
      </c>
      <c r="J67" s="38" t="s">
        <v>26</v>
      </c>
      <c r="K67" s="8" t="s">
        <v>27</v>
      </c>
    </row>
    <row r="68" spans="1:11" s="6" customFormat="1" ht="57.6">
      <c r="A68" s="4" t="s">
        <v>61</v>
      </c>
      <c r="B68" s="34" t="s">
        <v>24</v>
      </c>
      <c r="C68" s="5">
        <f>(706484.39+125477.71)/1000</f>
        <v>831.96209999999996</v>
      </c>
      <c r="D68" s="34" t="s">
        <v>25</v>
      </c>
      <c r="E68" s="34">
        <v>63.6</v>
      </c>
      <c r="F68" s="34" t="s">
        <v>26</v>
      </c>
      <c r="G68" s="34" t="s">
        <v>27</v>
      </c>
      <c r="H68" s="34" t="s">
        <v>27</v>
      </c>
      <c r="I68" s="34" t="s">
        <v>27</v>
      </c>
      <c r="J68" s="34" t="s">
        <v>27</v>
      </c>
      <c r="K68" s="32" t="s">
        <v>27</v>
      </c>
    </row>
    <row r="69" spans="1:11" s="6" customFormat="1">
      <c r="A69" s="30" t="s">
        <v>7</v>
      </c>
      <c r="B69" s="30"/>
      <c r="C69" s="31">
        <f>(930506.67+13149.03)/1000</f>
        <v>943.65570000000002</v>
      </c>
      <c r="D69" s="34" t="s">
        <v>25</v>
      </c>
      <c r="E69" s="34">
        <v>53.9</v>
      </c>
      <c r="F69" s="34" t="s">
        <v>26</v>
      </c>
      <c r="G69" s="30" t="s">
        <v>27</v>
      </c>
      <c r="H69" s="30" t="s">
        <v>25</v>
      </c>
      <c r="I69" s="30">
        <v>63.6</v>
      </c>
      <c r="J69" s="30" t="s">
        <v>26</v>
      </c>
      <c r="K69" s="33" t="s">
        <v>27</v>
      </c>
    </row>
    <row r="70" spans="1:11" s="6" customFormat="1">
      <c r="A70" s="34" t="s">
        <v>8</v>
      </c>
      <c r="B70" s="34"/>
      <c r="C70" s="5" t="s">
        <v>27</v>
      </c>
      <c r="D70" s="34" t="s">
        <v>27</v>
      </c>
      <c r="E70" s="34" t="s">
        <v>27</v>
      </c>
      <c r="F70" s="34" t="s">
        <v>27</v>
      </c>
      <c r="G70" s="34" t="s">
        <v>27</v>
      </c>
      <c r="H70" s="34" t="s">
        <v>25</v>
      </c>
      <c r="I70" s="34">
        <v>63.6</v>
      </c>
      <c r="J70" s="34" t="s">
        <v>26</v>
      </c>
      <c r="K70" s="8" t="s">
        <v>27</v>
      </c>
    </row>
    <row r="71" spans="1:11" s="6" customFormat="1" ht="28.8" customHeight="1">
      <c r="A71" s="47" t="s">
        <v>55</v>
      </c>
      <c r="B71" s="41" t="s">
        <v>15</v>
      </c>
      <c r="C71" s="45">
        <f>(961994.5)/1000</f>
        <v>961.99450000000002</v>
      </c>
      <c r="D71" s="36" t="s">
        <v>25</v>
      </c>
      <c r="E71" s="36">
        <v>32.200000000000003</v>
      </c>
      <c r="F71" s="36" t="s">
        <v>26</v>
      </c>
      <c r="G71" s="41" t="s">
        <v>27</v>
      </c>
      <c r="H71" s="41" t="s">
        <v>25</v>
      </c>
      <c r="I71" s="41">
        <v>40.5</v>
      </c>
      <c r="J71" s="41" t="s">
        <v>26</v>
      </c>
      <c r="K71" s="37"/>
    </row>
    <row r="72" spans="1:11" s="6" customFormat="1">
      <c r="A72" s="49"/>
      <c r="B72" s="50"/>
      <c r="C72" s="51"/>
      <c r="D72" s="36" t="s">
        <v>29</v>
      </c>
      <c r="E72" s="10">
        <v>26</v>
      </c>
      <c r="F72" s="36" t="s">
        <v>26</v>
      </c>
      <c r="G72" s="50"/>
      <c r="H72" s="50"/>
      <c r="I72" s="50"/>
      <c r="J72" s="50"/>
      <c r="K72" s="37"/>
    </row>
    <row r="73" spans="1:11" s="6" customFormat="1">
      <c r="A73" s="48"/>
      <c r="B73" s="42"/>
      <c r="C73" s="46"/>
      <c r="D73" s="36" t="s">
        <v>29</v>
      </c>
      <c r="E73" s="10">
        <v>1271</v>
      </c>
      <c r="F73" s="36" t="s">
        <v>26</v>
      </c>
      <c r="G73" s="42"/>
      <c r="H73" s="42"/>
      <c r="I73" s="42"/>
      <c r="J73" s="42"/>
      <c r="K73" s="37"/>
    </row>
    <row r="74" spans="1:11" s="6" customFormat="1" ht="28.8">
      <c r="A74" s="9" t="s">
        <v>7</v>
      </c>
      <c r="B74" s="36"/>
      <c r="C74" s="5">
        <f>(1530758.49)/1000</f>
        <v>1530.7584899999999</v>
      </c>
      <c r="D74" s="36" t="s">
        <v>27</v>
      </c>
      <c r="E74" s="36" t="s">
        <v>27</v>
      </c>
      <c r="F74" s="36" t="s">
        <v>27</v>
      </c>
      <c r="G74" s="35" t="s">
        <v>70</v>
      </c>
      <c r="H74" s="36" t="s">
        <v>25</v>
      </c>
      <c r="I74" s="36">
        <v>40.5</v>
      </c>
      <c r="J74" s="36" t="s">
        <v>26</v>
      </c>
      <c r="K74" s="37"/>
    </row>
    <row r="75" spans="1:11" s="6" customFormat="1" ht="43.2">
      <c r="A75" s="4" t="s">
        <v>64</v>
      </c>
      <c r="B75" s="25" t="s">
        <v>65</v>
      </c>
      <c r="C75" s="5">
        <f>(1016312.08+220534.85)/1000</f>
        <v>1236.8469299999999</v>
      </c>
      <c r="D75" s="25" t="s">
        <v>31</v>
      </c>
      <c r="E75" s="25">
        <v>52.6</v>
      </c>
      <c r="F75" s="25" t="s">
        <v>26</v>
      </c>
      <c r="G75" s="25" t="s">
        <v>27</v>
      </c>
      <c r="H75" s="25" t="s">
        <v>25</v>
      </c>
      <c r="I75" s="25">
        <v>54.2</v>
      </c>
      <c r="J75" s="25" t="s">
        <v>26</v>
      </c>
      <c r="K75" s="26" t="s">
        <v>27</v>
      </c>
    </row>
    <row r="76" spans="1:11" s="6" customFormat="1" ht="72" customHeight="1">
      <c r="A76" s="47" t="s">
        <v>62</v>
      </c>
      <c r="B76" s="41" t="s">
        <v>15</v>
      </c>
      <c r="C76" s="45">
        <f>(609684.01+232069.2+12668+113738.16)/1000</f>
        <v>968.15936999999997</v>
      </c>
      <c r="D76" s="11" t="s">
        <v>25</v>
      </c>
      <c r="E76" s="11">
        <v>91.2</v>
      </c>
      <c r="F76" s="11" t="s">
        <v>26</v>
      </c>
      <c r="G76" s="41" t="s">
        <v>74</v>
      </c>
      <c r="H76" s="41" t="s">
        <v>27</v>
      </c>
      <c r="I76" s="41" t="s">
        <v>27</v>
      </c>
      <c r="J76" s="41" t="s">
        <v>27</v>
      </c>
      <c r="K76" s="43" t="s">
        <v>27</v>
      </c>
    </row>
    <row r="77" spans="1:11" s="6" customFormat="1" ht="43.2">
      <c r="A77" s="48"/>
      <c r="B77" s="42"/>
      <c r="C77" s="46"/>
      <c r="D77" s="11" t="s">
        <v>28</v>
      </c>
      <c r="E77" s="11">
        <v>50.5</v>
      </c>
      <c r="F77" s="11" t="s">
        <v>26</v>
      </c>
      <c r="G77" s="42"/>
      <c r="H77" s="42"/>
      <c r="I77" s="42"/>
      <c r="J77" s="42"/>
      <c r="K77" s="44"/>
    </row>
    <row r="78" spans="1:11" s="6" customFormat="1" ht="72">
      <c r="A78" s="11" t="s">
        <v>8</v>
      </c>
      <c r="B78" s="11"/>
      <c r="C78" s="5" t="s">
        <v>27</v>
      </c>
      <c r="D78" s="11" t="s">
        <v>28</v>
      </c>
      <c r="E78" s="11">
        <v>50.5</v>
      </c>
      <c r="F78" s="11" t="s">
        <v>26</v>
      </c>
      <c r="G78" s="40" t="s">
        <v>75</v>
      </c>
      <c r="H78" s="11" t="s">
        <v>27</v>
      </c>
      <c r="I78" s="14" t="s">
        <v>27</v>
      </c>
      <c r="J78" s="11" t="s">
        <v>27</v>
      </c>
      <c r="K78" s="12" t="s">
        <v>27</v>
      </c>
    </row>
    <row r="79" spans="1:11" s="6" customFormat="1" ht="72">
      <c r="A79" s="11" t="s">
        <v>9</v>
      </c>
      <c r="B79" s="11"/>
      <c r="C79" s="5" t="s">
        <v>27</v>
      </c>
      <c r="D79" s="11" t="s">
        <v>28</v>
      </c>
      <c r="E79" s="11">
        <v>50.5</v>
      </c>
      <c r="F79" s="11" t="s">
        <v>26</v>
      </c>
      <c r="G79" s="40" t="s">
        <v>75</v>
      </c>
      <c r="H79" s="11" t="s">
        <v>27</v>
      </c>
      <c r="I79" s="14" t="s">
        <v>27</v>
      </c>
      <c r="J79" s="11" t="s">
        <v>27</v>
      </c>
      <c r="K79" s="8" t="s">
        <v>27</v>
      </c>
    </row>
    <row r="80" spans="1:11" s="6" customFormat="1" ht="43.2">
      <c r="A80" s="4" t="s">
        <v>56</v>
      </c>
      <c r="B80" s="11" t="s">
        <v>15</v>
      </c>
      <c r="C80" s="5">
        <f>(848302.17+12000+194162.25)/1000</f>
        <v>1054.46442</v>
      </c>
      <c r="D80" s="11" t="s">
        <v>28</v>
      </c>
      <c r="E80" s="11">
        <v>47.7</v>
      </c>
      <c r="F80" s="11" t="s">
        <v>26</v>
      </c>
      <c r="G80" s="11" t="s">
        <v>27</v>
      </c>
      <c r="H80" s="11" t="s">
        <v>27</v>
      </c>
      <c r="I80" s="14" t="s">
        <v>27</v>
      </c>
      <c r="J80" s="11" t="s">
        <v>27</v>
      </c>
      <c r="K80" s="12" t="s">
        <v>27</v>
      </c>
    </row>
    <row r="81" spans="1:11" s="6" customFormat="1" ht="43.2">
      <c r="A81" s="11" t="s">
        <v>7</v>
      </c>
      <c r="B81" s="11"/>
      <c r="C81" s="5">
        <f>(913358.38)/1000</f>
        <v>913.35838000000001</v>
      </c>
      <c r="D81" s="11" t="s">
        <v>28</v>
      </c>
      <c r="E81" s="11">
        <v>47.7</v>
      </c>
      <c r="F81" s="11" t="s">
        <v>26</v>
      </c>
      <c r="G81" s="11" t="s">
        <v>27</v>
      </c>
      <c r="H81" s="11" t="s">
        <v>27</v>
      </c>
      <c r="I81" s="14" t="s">
        <v>27</v>
      </c>
      <c r="J81" s="11" t="s">
        <v>27</v>
      </c>
      <c r="K81" s="12" t="s">
        <v>27</v>
      </c>
    </row>
    <row r="82" spans="1:11" s="6" customFormat="1" ht="43.2">
      <c r="A82" s="11" t="s">
        <v>9</v>
      </c>
      <c r="B82" s="11"/>
      <c r="C82" s="5" t="s">
        <v>27</v>
      </c>
      <c r="D82" s="11" t="s">
        <v>28</v>
      </c>
      <c r="E82" s="11">
        <v>47.7</v>
      </c>
      <c r="F82" s="11" t="s">
        <v>26</v>
      </c>
      <c r="G82" s="11" t="s">
        <v>27</v>
      </c>
      <c r="H82" s="11" t="s">
        <v>27</v>
      </c>
      <c r="I82" s="14" t="s">
        <v>27</v>
      </c>
      <c r="J82" s="11" t="s">
        <v>27</v>
      </c>
      <c r="K82" s="12" t="s">
        <v>27</v>
      </c>
    </row>
    <row r="83" spans="1:11" s="6" customFormat="1">
      <c r="A83" s="11" t="s">
        <v>9</v>
      </c>
      <c r="B83" s="11"/>
      <c r="C83" s="5" t="s">
        <v>27</v>
      </c>
      <c r="D83" s="11" t="s">
        <v>27</v>
      </c>
      <c r="E83" s="11" t="s">
        <v>27</v>
      </c>
      <c r="F83" s="11" t="s">
        <v>27</v>
      </c>
      <c r="G83" s="11" t="s">
        <v>27</v>
      </c>
      <c r="H83" s="11" t="s">
        <v>25</v>
      </c>
      <c r="I83" s="14">
        <v>47.7</v>
      </c>
      <c r="J83" s="11" t="s">
        <v>26</v>
      </c>
      <c r="K83" s="12" t="s">
        <v>27</v>
      </c>
    </row>
    <row r="84" spans="1:11" s="6" customFormat="1" ht="57.6">
      <c r="A84" s="4" t="s">
        <v>33</v>
      </c>
      <c r="B84" s="11" t="s">
        <v>48</v>
      </c>
      <c r="C84" s="5">
        <f>(843710.84+181808.95)/1000</f>
        <v>1025.5197900000001</v>
      </c>
      <c r="D84" s="11" t="s">
        <v>25</v>
      </c>
      <c r="E84" s="11">
        <v>44.7</v>
      </c>
      <c r="F84" s="11" t="s">
        <v>26</v>
      </c>
      <c r="G84" s="11" t="s">
        <v>27</v>
      </c>
      <c r="H84" s="11" t="s">
        <v>27</v>
      </c>
      <c r="I84" s="11" t="s">
        <v>27</v>
      </c>
      <c r="J84" s="11" t="s">
        <v>27</v>
      </c>
      <c r="K84" s="12" t="s">
        <v>27</v>
      </c>
    </row>
    <row r="85" spans="1:11" s="6" customFormat="1">
      <c r="A85" s="11" t="s">
        <v>7</v>
      </c>
      <c r="B85" s="11"/>
      <c r="C85" s="5">
        <f>785628.99/1000</f>
        <v>785.62899000000004</v>
      </c>
      <c r="D85" s="11" t="s">
        <v>25</v>
      </c>
      <c r="E85" s="11">
        <v>67.3</v>
      </c>
      <c r="F85" s="11" t="s">
        <v>26</v>
      </c>
      <c r="G85" s="11" t="s">
        <v>27</v>
      </c>
      <c r="H85" s="11" t="s">
        <v>25</v>
      </c>
      <c r="I85" s="11">
        <v>44.7</v>
      </c>
      <c r="J85" s="11" t="s">
        <v>26</v>
      </c>
      <c r="K85" s="12" t="s">
        <v>27</v>
      </c>
    </row>
    <row r="86" spans="1:11" s="6" customFormat="1">
      <c r="A86" s="11" t="s">
        <v>9</v>
      </c>
      <c r="B86" s="11"/>
      <c r="C86" s="5" t="s">
        <v>27</v>
      </c>
      <c r="D86" s="11" t="s">
        <v>27</v>
      </c>
      <c r="E86" s="11" t="s">
        <v>27</v>
      </c>
      <c r="F86" s="11" t="s">
        <v>27</v>
      </c>
      <c r="G86" s="11" t="s">
        <v>27</v>
      </c>
      <c r="H86" s="11" t="s">
        <v>25</v>
      </c>
      <c r="I86" s="11">
        <v>44.7</v>
      </c>
      <c r="J86" s="11" t="s">
        <v>26</v>
      </c>
      <c r="K86" s="12" t="s">
        <v>27</v>
      </c>
    </row>
    <row r="87" spans="1:11" s="6" customFormat="1">
      <c r="A87" s="2"/>
      <c r="B87" s="2"/>
      <c r="C87" s="27"/>
      <c r="D87" s="2"/>
      <c r="E87" s="2"/>
      <c r="F87" s="2"/>
      <c r="G87" s="2"/>
      <c r="H87" s="2"/>
      <c r="I87" s="2"/>
      <c r="J87" s="2"/>
    </row>
    <row r="88" spans="1:11">
      <c r="C88" s="1"/>
    </row>
    <row r="89" spans="1:11" ht="45" customHeight="1">
      <c r="A89" s="62" t="s">
        <v>71</v>
      </c>
      <c r="B89" s="62"/>
      <c r="C89" s="62"/>
      <c r="E89" t="s">
        <v>72</v>
      </c>
    </row>
  </sheetData>
  <mergeCells count="141">
    <mergeCell ref="A1:K1"/>
    <mergeCell ref="K58:K60"/>
    <mergeCell ref="B63:B65"/>
    <mergeCell ref="C63:C65"/>
    <mergeCell ref="A58:A60"/>
    <mergeCell ref="B58:B60"/>
    <mergeCell ref="J53:J54"/>
    <mergeCell ref="C33:C34"/>
    <mergeCell ref="A33:A34"/>
    <mergeCell ref="B33:B34"/>
    <mergeCell ref="H12:H15"/>
    <mergeCell ref="I58:I60"/>
    <mergeCell ref="A63:A65"/>
    <mergeCell ref="B3:B4"/>
    <mergeCell ref="A3:A4"/>
    <mergeCell ref="H3:J3"/>
    <mergeCell ref="J63:J65"/>
    <mergeCell ref="A16:A17"/>
    <mergeCell ref="B16:B17"/>
    <mergeCell ref="B39:B41"/>
    <mergeCell ref="K39:K41"/>
    <mergeCell ref="J44:J45"/>
    <mergeCell ref="K44:K45"/>
    <mergeCell ref="K55:K57"/>
    <mergeCell ref="A89:C89"/>
    <mergeCell ref="C48:C52"/>
    <mergeCell ref="B48:B52"/>
    <mergeCell ref="A48:A52"/>
    <mergeCell ref="I53:I54"/>
    <mergeCell ref="H53:H54"/>
    <mergeCell ref="C53:C54"/>
    <mergeCell ref="H63:H65"/>
    <mergeCell ref="I63:I65"/>
    <mergeCell ref="B53:B54"/>
    <mergeCell ref="A53:A54"/>
    <mergeCell ref="G58:G60"/>
    <mergeCell ref="G48:G52"/>
    <mergeCell ref="H48:H52"/>
    <mergeCell ref="I48:I52"/>
    <mergeCell ref="C61:C62"/>
    <mergeCell ref="B61:B62"/>
    <mergeCell ref="A61:A62"/>
    <mergeCell ref="G61:G62"/>
    <mergeCell ref="H61:H62"/>
    <mergeCell ref="I61:I62"/>
    <mergeCell ref="B55:B57"/>
    <mergeCell ref="C55:C57"/>
    <mergeCell ref="G55:G57"/>
    <mergeCell ref="B12:B15"/>
    <mergeCell ref="A12:A15"/>
    <mergeCell ref="C3:C4"/>
    <mergeCell ref="G16:G17"/>
    <mergeCell ref="K12:K15"/>
    <mergeCell ref="K16:K17"/>
    <mergeCell ref="A39:A41"/>
    <mergeCell ref="G39:G41"/>
    <mergeCell ref="H39:H41"/>
    <mergeCell ref="I39:I41"/>
    <mergeCell ref="J39:J41"/>
    <mergeCell ref="C9:C10"/>
    <mergeCell ref="B9:B10"/>
    <mergeCell ref="A9:A10"/>
    <mergeCell ref="D3:G3"/>
    <mergeCell ref="I12:I15"/>
    <mergeCell ref="J29:J31"/>
    <mergeCell ref="K33:K34"/>
    <mergeCell ref="H33:H34"/>
    <mergeCell ref="I33:I34"/>
    <mergeCell ref="J12:J15"/>
    <mergeCell ref="G12:G15"/>
    <mergeCell ref="K3:K4"/>
    <mergeCell ref="C16:C17"/>
    <mergeCell ref="C12:C15"/>
    <mergeCell ref="J33:J34"/>
    <mergeCell ref="C25:C28"/>
    <mergeCell ref="G25:G28"/>
    <mergeCell ref="K25:K28"/>
    <mergeCell ref="H19:H22"/>
    <mergeCell ref="I19:I22"/>
    <mergeCell ref="J19:J22"/>
    <mergeCell ref="H25:H28"/>
    <mergeCell ref="I25:I28"/>
    <mergeCell ref="J25:J28"/>
    <mergeCell ref="C29:C31"/>
    <mergeCell ref="G29:G31"/>
    <mergeCell ref="K29:K31"/>
    <mergeCell ref="C19:C24"/>
    <mergeCell ref="C39:C41"/>
    <mergeCell ref="J48:J52"/>
    <mergeCell ref="K48:K52"/>
    <mergeCell ref="I55:I57"/>
    <mergeCell ref="J55:J57"/>
    <mergeCell ref="I37:I38"/>
    <mergeCell ref="J37:J38"/>
    <mergeCell ref="K37:K38"/>
    <mergeCell ref="G19:G22"/>
    <mergeCell ref="K19:K22"/>
    <mergeCell ref="C58:C60"/>
    <mergeCell ref="G63:G65"/>
    <mergeCell ref="H58:H60"/>
    <mergeCell ref="K63:K65"/>
    <mergeCell ref="J58:J60"/>
    <mergeCell ref="G53:G54"/>
    <mergeCell ref="K53:K54"/>
    <mergeCell ref="J61:J62"/>
    <mergeCell ref="K61:K62"/>
    <mergeCell ref="H55:H57"/>
    <mergeCell ref="B19:B24"/>
    <mergeCell ref="A19:A24"/>
    <mergeCell ref="G76:G77"/>
    <mergeCell ref="H76:H77"/>
    <mergeCell ref="I76:I77"/>
    <mergeCell ref="A44:A45"/>
    <mergeCell ref="B44:B45"/>
    <mergeCell ref="C44:C45"/>
    <mergeCell ref="G44:G45"/>
    <mergeCell ref="H44:H45"/>
    <mergeCell ref="I44:I45"/>
    <mergeCell ref="H29:H31"/>
    <mergeCell ref="I29:I31"/>
    <mergeCell ref="A25:A28"/>
    <mergeCell ref="B25:B28"/>
    <mergeCell ref="A29:A31"/>
    <mergeCell ref="B29:B31"/>
    <mergeCell ref="H71:H73"/>
    <mergeCell ref="I71:I73"/>
    <mergeCell ref="A55:A57"/>
    <mergeCell ref="A37:A38"/>
    <mergeCell ref="B37:B38"/>
    <mergeCell ref="C37:C38"/>
    <mergeCell ref="H37:H38"/>
    <mergeCell ref="J76:J77"/>
    <mergeCell ref="K76:K77"/>
    <mergeCell ref="C76:C77"/>
    <mergeCell ref="B76:B77"/>
    <mergeCell ref="A76:A77"/>
    <mergeCell ref="A71:A73"/>
    <mergeCell ref="B71:B73"/>
    <mergeCell ref="C71:C73"/>
    <mergeCell ref="J71:J73"/>
    <mergeCell ref="G71:G73"/>
  </mergeCells>
  <pageMargins left="0.70866141732283472" right="0.70866141732283472" top="0.86614173228346458" bottom="0.47244094488188981" header="0" footer="0"/>
  <pageSetup paperSize="9" scale="62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УСЗН 2017 год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2018-04-26T02:38:57Z</dcterms:modified>
</cp:coreProperties>
</file>